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ão Coimbra\Dropbox\Vários\Public\"/>
    </mc:Choice>
  </mc:AlternateContent>
  <xr:revisionPtr revIDLastSave="0" documentId="8_{5F5667CB-78F8-40E8-87AC-E70D03545C80}" xr6:coauthVersionLast="45" xr6:coauthVersionMax="45" xr10:uidLastSave="{00000000-0000-0000-0000-000000000000}"/>
  <bookViews>
    <workbookView xWindow="-108" yWindow="-108" windowWidth="23256" windowHeight="12576" xr2:uid="{A23CB7E1-46D8-41D5-BADA-DF7958348B91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6" i="1" l="1"/>
  <c r="A85" i="1"/>
  <c r="A82" i="1"/>
  <c r="H80" i="1"/>
  <c r="A71" i="1"/>
  <c r="A67" i="1"/>
  <c r="A68" i="1" s="1"/>
  <c r="A84" i="1" s="1"/>
  <c r="F57" i="1"/>
  <c r="H57" i="1" s="1"/>
  <c r="B51" i="1"/>
  <c r="B52" i="1" s="1"/>
  <c r="C52" i="1" s="1"/>
  <c r="B47" i="1"/>
  <c r="C47" i="1" s="1"/>
  <c r="B46" i="1"/>
  <c r="C46" i="1" s="1"/>
  <c r="B45" i="1"/>
  <c r="C45" i="1" s="1"/>
  <c r="C43" i="1"/>
  <c r="B42" i="1"/>
  <c r="C42" i="1" s="1"/>
  <c r="B41" i="1"/>
  <c r="C41" i="1" s="1"/>
  <c r="B40" i="1"/>
  <c r="C40" i="1" s="1"/>
  <c r="B39" i="1"/>
  <c r="C39" i="1" s="1"/>
  <c r="B38" i="1"/>
  <c r="C38" i="1" s="1"/>
  <c r="B37" i="1"/>
  <c r="C37" i="1" s="1"/>
  <c r="B36" i="1"/>
  <c r="C36" i="1" s="1"/>
  <c r="B35" i="1"/>
  <c r="C35" i="1" s="1"/>
  <c r="B34" i="1"/>
  <c r="C34" i="1" s="1"/>
  <c r="B33" i="1"/>
  <c r="C33" i="1" s="1"/>
  <c r="B32" i="1"/>
  <c r="C32" i="1" s="1"/>
  <c r="B31" i="1"/>
  <c r="C31" i="1" s="1"/>
  <c r="C26" i="1"/>
  <c r="D38" i="1" l="1"/>
  <c r="D41" i="1"/>
  <c r="A83" i="1"/>
  <c r="C51" i="1"/>
  <c r="A72" i="1"/>
  <c r="A87" i="1"/>
  <c r="D46" i="1"/>
  <c r="C48" i="1"/>
  <c r="D33" i="1"/>
  <c r="B48" i="1"/>
  <c r="B43" i="1"/>
  <c r="B44" i="1" s="1"/>
  <c r="B49" i="1" l="1"/>
  <c r="C49" i="1" s="1"/>
  <c r="E46" i="1" s="1"/>
  <c r="C44" i="1"/>
  <c r="A73" i="1"/>
  <c r="A88" i="1"/>
  <c r="A74" i="1" l="1"/>
  <c r="A89" i="1"/>
  <c r="B89" i="1"/>
  <c r="B85" i="1"/>
  <c r="B69" i="1"/>
  <c r="G49" i="1"/>
  <c r="B72" i="1"/>
  <c r="B67" i="1"/>
  <c r="B66" i="1"/>
  <c r="B73" i="1"/>
  <c r="B68" i="1"/>
  <c r="B83" i="1"/>
  <c r="B71" i="1"/>
  <c r="B88" i="1"/>
  <c r="B84" i="1"/>
  <c r="B87" i="1"/>
  <c r="B86" i="1"/>
  <c r="B74" i="1"/>
  <c r="B82" i="1"/>
  <c r="B70" i="1"/>
  <c r="E38" i="1"/>
  <c r="C54" i="1"/>
  <c r="E41" i="1"/>
  <c r="E43" i="1"/>
  <c r="E33" i="1"/>
  <c r="E49" i="1" l="1"/>
  <c r="J69" i="1"/>
  <c r="F69" i="1"/>
  <c r="I69" i="1"/>
  <c r="H69" i="1"/>
  <c r="G69" i="1"/>
  <c r="E69" i="1"/>
  <c r="C69" i="1"/>
  <c r="D69" i="1"/>
  <c r="J85" i="1"/>
  <c r="E85" i="1"/>
  <c r="I85" i="1"/>
  <c r="F85" i="1"/>
  <c r="H85" i="1"/>
  <c r="G85" i="1"/>
  <c r="D85" i="1"/>
  <c r="C85" i="1"/>
  <c r="D84" i="1"/>
  <c r="C84" i="1"/>
  <c r="G84" i="1"/>
  <c r="J84" i="1"/>
  <c r="I84" i="1"/>
  <c r="H84" i="1"/>
  <c r="F84" i="1"/>
  <c r="E84" i="1"/>
  <c r="J89" i="1"/>
  <c r="F89" i="1"/>
  <c r="I89" i="1"/>
  <c r="D89" i="1"/>
  <c r="H89" i="1"/>
  <c r="G89" i="1"/>
  <c r="E89" i="1"/>
  <c r="C89" i="1"/>
  <c r="E72" i="1"/>
  <c r="D72" i="1"/>
  <c r="I72" i="1"/>
  <c r="C72" i="1"/>
  <c r="J72" i="1"/>
  <c r="H72" i="1"/>
  <c r="G72" i="1"/>
  <c r="F72" i="1"/>
  <c r="F87" i="1"/>
  <c r="C87" i="1"/>
  <c r="I87" i="1"/>
  <c r="E87" i="1"/>
  <c r="J87" i="1"/>
  <c r="D87" i="1"/>
  <c r="H87" i="1"/>
  <c r="G87" i="1"/>
  <c r="B54" i="1"/>
  <c r="D88" i="1"/>
  <c r="F88" i="1"/>
  <c r="C88" i="1"/>
  <c r="G88" i="1"/>
  <c r="J88" i="1"/>
  <c r="I88" i="1"/>
  <c r="H88" i="1"/>
  <c r="E88" i="1"/>
  <c r="G66" i="1"/>
  <c r="F66" i="1"/>
  <c r="D66" i="1"/>
  <c r="C66" i="1"/>
  <c r="E66" i="1"/>
  <c r="J66" i="1"/>
  <c r="H66" i="1"/>
  <c r="I66" i="1"/>
  <c r="F83" i="1"/>
  <c r="I83" i="1"/>
  <c r="E83" i="1"/>
  <c r="D83" i="1"/>
  <c r="C83" i="1"/>
  <c r="J83" i="1"/>
  <c r="G83" i="1"/>
  <c r="H83" i="1"/>
  <c r="C68" i="1"/>
  <c r="H68" i="1"/>
  <c r="J68" i="1"/>
  <c r="G68" i="1"/>
  <c r="F68" i="1"/>
  <c r="I68" i="1"/>
  <c r="D68" i="1"/>
  <c r="E68" i="1"/>
  <c r="C73" i="1"/>
  <c r="F73" i="1"/>
  <c r="J73" i="1"/>
  <c r="I73" i="1"/>
  <c r="H73" i="1"/>
  <c r="G73" i="1"/>
  <c r="E73" i="1"/>
  <c r="D73" i="1"/>
  <c r="I70" i="1"/>
  <c r="D70" i="1"/>
  <c r="H70" i="1"/>
  <c r="F70" i="1"/>
  <c r="G70" i="1"/>
  <c r="E70" i="1"/>
  <c r="J70" i="1"/>
  <c r="C70" i="1"/>
  <c r="H82" i="1"/>
  <c r="D82" i="1"/>
  <c r="C82" i="1"/>
  <c r="G82" i="1"/>
  <c r="F82" i="1"/>
  <c r="E82" i="1"/>
  <c r="I82" i="1"/>
  <c r="J82" i="1"/>
  <c r="H86" i="1"/>
  <c r="D86" i="1"/>
  <c r="C86" i="1"/>
  <c r="J86" i="1"/>
  <c r="G86" i="1"/>
  <c r="F86" i="1"/>
  <c r="E86" i="1"/>
  <c r="I86" i="1"/>
  <c r="I74" i="1"/>
  <c r="H74" i="1"/>
  <c r="E74" i="1"/>
  <c r="D74" i="1"/>
  <c r="G74" i="1"/>
  <c r="F74" i="1"/>
  <c r="J74" i="1"/>
  <c r="C74" i="1"/>
  <c r="G71" i="1"/>
  <c r="J71" i="1"/>
  <c r="F71" i="1"/>
  <c r="C71" i="1"/>
  <c r="E71" i="1"/>
  <c r="D71" i="1"/>
  <c r="I71" i="1"/>
  <c r="H71" i="1"/>
  <c r="E67" i="1"/>
  <c r="H67" i="1"/>
  <c r="D67" i="1"/>
  <c r="C67" i="1"/>
  <c r="J67" i="1"/>
  <c r="I67" i="1"/>
  <c r="F67" i="1"/>
  <c r="G67" i="1"/>
  <c r="A90" i="1"/>
  <c r="B90" i="1" s="1"/>
  <c r="A75" i="1"/>
  <c r="A91" i="1" l="1"/>
  <c r="B91" i="1" s="1"/>
  <c r="A76" i="1"/>
  <c r="B75" i="1"/>
  <c r="H90" i="1"/>
  <c r="C90" i="1"/>
  <c r="G90" i="1"/>
  <c r="D90" i="1"/>
  <c r="F90" i="1"/>
  <c r="E90" i="1"/>
  <c r="J90" i="1"/>
  <c r="I90" i="1"/>
  <c r="G75" i="1" l="1"/>
  <c r="D75" i="1"/>
  <c r="C75" i="1"/>
  <c r="J75" i="1"/>
  <c r="F75" i="1"/>
  <c r="E75" i="1"/>
  <c r="H75" i="1"/>
  <c r="I75" i="1"/>
  <c r="A77" i="1"/>
  <c r="A92" i="1"/>
  <c r="B92" i="1" s="1"/>
  <c r="B76" i="1"/>
  <c r="F91" i="1"/>
  <c r="I91" i="1"/>
  <c r="H91" i="1"/>
  <c r="E91" i="1"/>
  <c r="J91" i="1"/>
  <c r="D91" i="1"/>
  <c r="C91" i="1"/>
  <c r="G91" i="1"/>
  <c r="E76" i="1" l="1"/>
  <c r="D76" i="1"/>
  <c r="I76" i="1"/>
  <c r="H76" i="1"/>
  <c r="C76" i="1"/>
  <c r="J76" i="1"/>
  <c r="G76" i="1"/>
  <c r="F76" i="1"/>
  <c r="D92" i="1"/>
  <c r="H92" i="1"/>
  <c r="C92" i="1"/>
  <c r="G92" i="1"/>
  <c r="J92" i="1"/>
  <c r="I92" i="1"/>
  <c r="F92" i="1"/>
  <c r="E92" i="1"/>
  <c r="A93" i="1"/>
  <c r="B93" i="1" s="1"/>
  <c r="B77" i="1"/>
  <c r="C77" i="1" l="1"/>
  <c r="J77" i="1"/>
  <c r="I77" i="1"/>
  <c r="H77" i="1"/>
  <c r="G77" i="1"/>
  <c r="F77" i="1"/>
  <c r="D77" i="1"/>
  <c r="E77" i="1"/>
  <c r="J93" i="1"/>
  <c r="E93" i="1"/>
  <c r="I93" i="1"/>
  <c r="D93" i="1"/>
  <c r="H93" i="1"/>
  <c r="G93" i="1"/>
  <c r="F93" i="1"/>
  <c r="C93" i="1"/>
</calcChain>
</file>

<file path=xl/sharedStrings.xml><?xml version="1.0" encoding="utf-8"?>
<sst xmlns="http://schemas.openxmlformats.org/spreadsheetml/2006/main" count="73" uniqueCount="59">
  <si>
    <t xml:space="preserve">Introduzir valores só nas celulas a encarnado </t>
  </si>
  <si>
    <t>Milho</t>
  </si>
  <si>
    <t xml:space="preserve">Conta cultura Milho </t>
  </si>
  <si>
    <t>Ano</t>
  </si>
  <si>
    <t>Parcela</t>
  </si>
  <si>
    <t>Área (ha)</t>
  </si>
  <si>
    <t>2020  convencional</t>
  </si>
  <si>
    <t>EXEMPLO</t>
  </si>
  <si>
    <t>Unidade</t>
  </si>
  <si>
    <t>Custo/Uni.</t>
  </si>
  <si>
    <t>Gradagem</t>
  </si>
  <si>
    <t>Subsolador-Chisel-Lavoura</t>
  </si>
  <si>
    <t>Adubação</t>
  </si>
  <si>
    <t>Sementeira</t>
  </si>
  <si>
    <t>Monda química</t>
  </si>
  <si>
    <t>Sacha mecânica</t>
  </si>
  <si>
    <t>Covas</t>
  </si>
  <si>
    <t>Sementes (nº de doses de 90000)</t>
  </si>
  <si>
    <t>Adubo  €/ha (280-92-120)</t>
  </si>
  <si>
    <t>Herbicida+Insecticida</t>
  </si>
  <si>
    <t>Factura de electricidade anual  €/ha</t>
  </si>
  <si>
    <t>Manutenção anual do sistemas de rega  €/ha</t>
  </si>
  <si>
    <t>Debulha  €/há</t>
  </si>
  <si>
    <t xml:space="preserve">Secagem (preço da tabela de secagem €/ton.) </t>
  </si>
  <si>
    <t>Transporte ( €/ton. Milho verde)</t>
  </si>
  <si>
    <t>Juros</t>
  </si>
  <si>
    <t>Venda do Milho  (€/ton. Milho seco)</t>
  </si>
  <si>
    <t>Produção de Milho em verde  (ton.)</t>
  </si>
  <si>
    <t>Índice de conversão (tabela do secador)</t>
  </si>
  <si>
    <t>Produção em seco  (ton.)(22º hum.)</t>
  </si>
  <si>
    <t>Total (€)</t>
  </si>
  <si>
    <t>€/ha</t>
  </si>
  <si>
    <t>Subsolador-Chisel</t>
  </si>
  <si>
    <t xml:space="preserve">Custo electricidade anual  </t>
  </si>
  <si>
    <t xml:space="preserve">Manutenção anual sistemas de rega  </t>
  </si>
  <si>
    <t>Debulha  €/ha</t>
  </si>
  <si>
    <t>Secagem</t>
  </si>
  <si>
    <t>Transporte</t>
  </si>
  <si>
    <t>Total custos em máquinas</t>
  </si>
  <si>
    <t xml:space="preserve">Sementes </t>
  </si>
  <si>
    <t>Adubos</t>
  </si>
  <si>
    <t>Total custos em produtos</t>
  </si>
  <si>
    <t>Custo em ton.</t>
  </si>
  <si>
    <t>Total despesas com a cultura</t>
  </si>
  <si>
    <t>Vendas</t>
  </si>
  <si>
    <t>Total Receitas</t>
  </si>
  <si>
    <t>Margem Bruta</t>
  </si>
  <si>
    <t>Preço milho</t>
  </si>
  <si>
    <t>Ton. de milho de renda</t>
  </si>
  <si>
    <t>Renda a pagar  (€/ha)</t>
  </si>
  <si>
    <t>Margem bruta por hectare com renda</t>
  </si>
  <si>
    <t>Preço</t>
  </si>
  <si>
    <t>Preço de Venda</t>
  </si>
  <si>
    <t xml:space="preserve"> Custo  (ton.)</t>
  </si>
  <si>
    <t>Produção (ton.)</t>
  </si>
  <si>
    <t xml:space="preserve"> milho €/ton.</t>
  </si>
  <si>
    <t>(sem renda)</t>
  </si>
  <si>
    <t xml:space="preserve">Margem bruta para </t>
  </si>
  <si>
    <t>há com renda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</si>
</sst>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6"/>
      <color rgb="FFFF0000"/>
      <name val="Arial"/>
      <family val="2"/>
    </font>
    <font>
      <b/>
      <sz val="13"/>
      <color indexed="17"/>
      <name val="Arial"/>
      <family val="2"/>
      <charset val="1"/>
    </font>
    <font>
      <b/>
      <sz val="10"/>
      <name val="Arial"/>
      <family val="2"/>
    </font>
    <font>
      <b/>
      <sz val="10"/>
      <color indexed="10"/>
      <name val="Arial"/>
      <family val="2"/>
      <charset val="1"/>
    </font>
    <font>
      <sz val="10"/>
      <color indexed="8"/>
      <name val="Arial"/>
      <family val="2"/>
      <charset val="1"/>
    </font>
    <font>
      <b/>
      <sz val="12"/>
      <color rgb="FFFF0000"/>
      <name val="Arial"/>
      <family val="2"/>
    </font>
    <font>
      <b/>
      <sz val="12"/>
      <color indexed="10"/>
      <name val="Arial"/>
      <family val="2"/>
      <charset val="1"/>
    </font>
    <font>
      <b/>
      <sz val="12"/>
      <name val="Arial"/>
      <family val="2"/>
    </font>
    <font>
      <b/>
      <sz val="12"/>
      <color indexed="12"/>
      <name val="Arial"/>
      <family val="2"/>
      <charset val="1"/>
    </font>
    <font>
      <sz val="12"/>
      <name val="Arial"/>
      <family val="2"/>
      <charset val="1"/>
    </font>
    <font>
      <b/>
      <sz val="12"/>
      <color indexed="11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1"/>
      <name val="Arial"/>
      <family val="2"/>
    </font>
    <font>
      <b/>
      <sz val="10"/>
      <color indexed="11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4"/>
      <color indexed="8"/>
      <name val="Arial"/>
      <family val="2"/>
      <charset val="1"/>
    </font>
    <font>
      <sz val="14"/>
      <name val="Arial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  <charset val="1"/>
    </font>
    <font>
      <b/>
      <sz val="12"/>
      <color indexed="48"/>
      <name val="Arial"/>
      <family val="2"/>
      <charset val="1"/>
    </font>
    <font>
      <b/>
      <sz val="14"/>
      <color theme="1"/>
      <name val="Arial"/>
      <family val="2"/>
    </font>
    <font>
      <sz val="8.5"/>
      <name val="Arial"/>
      <family val="2"/>
      <charset val="1"/>
    </font>
    <font>
      <b/>
      <sz val="12"/>
      <color indexed="8"/>
      <name val="Arial"/>
      <family val="2"/>
      <charset val="1"/>
    </font>
    <font>
      <sz val="10"/>
      <color indexed="11"/>
      <name val="Arial"/>
      <family val="2"/>
      <charset val="1"/>
    </font>
    <font>
      <b/>
      <sz val="12"/>
      <color indexed="17"/>
      <name val="Arial"/>
      <family val="2"/>
      <charset val="1"/>
    </font>
    <font>
      <b/>
      <sz val="14"/>
      <color indexed="48"/>
      <name val="Arial"/>
      <family val="2"/>
      <charset val="1"/>
    </font>
    <font>
      <sz val="13.5"/>
      <name val="Arial"/>
      <family val="2"/>
      <charset val="1"/>
    </font>
    <font>
      <b/>
      <sz val="13.5"/>
      <color rgb="FFFF0000"/>
      <name val="Arial"/>
      <family val="2"/>
    </font>
    <font>
      <b/>
      <sz val="18"/>
      <name val="Arial"/>
      <family val="2"/>
    </font>
    <font>
      <b/>
      <sz val="13.5"/>
      <color indexed="10"/>
      <name val="Arial"/>
      <family val="2"/>
      <charset val="1"/>
    </font>
    <font>
      <b/>
      <sz val="10"/>
      <color indexed="12"/>
      <name val="Arial"/>
      <family val="2"/>
      <charset val="1"/>
    </font>
    <font>
      <b/>
      <sz val="10"/>
      <color indexed="18"/>
      <name val="Arial"/>
      <family val="2"/>
      <charset val="1"/>
    </font>
    <font>
      <sz val="13"/>
      <name val="Arial"/>
      <family val="2"/>
      <charset val="1"/>
    </font>
    <font>
      <b/>
      <sz val="13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27"/>
      </patternFill>
    </fill>
    <fill>
      <patternFill patternType="solid">
        <fgColor rgb="FF00B0F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92D050"/>
        <bgColor indexed="27"/>
      </patternFill>
    </fill>
    <fill>
      <patternFill patternType="solid">
        <fgColor theme="5" tint="0.39997558519241921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35"/>
        <bgColor indexed="11"/>
      </patternFill>
    </fill>
    <fill>
      <patternFill patternType="solid">
        <fgColor indexed="15"/>
        <bgColor indexed="40"/>
      </patternFill>
    </fill>
  </fills>
  <borders count="37">
    <border>
      <left/>
      <right/>
      <top/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/>
    <xf numFmtId="1" fontId="2" fillId="0" borderId="0" xfId="0" applyNumberFormat="1" applyFont="1"/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164" fontId="6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" fontId="0" fillId="0" borderId="0" xfId="0" applyNumberFormat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2" fillId="0" borderId="2" xfId="0" applyFont="1" applyBorder="1"/>
    <xf numFmtId="0" fontId="9" fillId="0" borderId="3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1" fontId="10" fillId="0" borderId="0" xfId="0" applyNumberFormat="1" applyFont="1"/>
    <xf numFmtId="0" fontId="2" fillId="0" borderId="5" xfId="0" applyFont="1" applyBorder="1"/>
    <xf numFmtId="0" fontId="9" fillId="0" borderId="6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center"/>
    </xf>
    <xf numFmtId="1" fontId="2" fillId="0" borderId="0" xfId="0" applyNumberFormat="1" applyFont="1" applyProtection="1">
      <protection locked="0"/>
    </xf>
    <xf numFmtId="0" fontId="2" fillId="0" borderId="10" xfId="0" applyFont="1" applyBorder="1"/>
    <xf numFmtId="0" fontId="9" fillId="0" borderId="12" xfId="0" applyFont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164" fontId="7" fillId="0" borderId="13" xfId="0" applyNumberFormat="1" applyFont="1" applyBorder="1" applyAlignment="1">
      <alignment horizontal="left"/>
    </xf>
    <xf numFmtId="0" fontId="9" fillId="0" borderId="15" xfId="0" applyFont="1" applyBorder="1" applyAlignment="1" applyProtection="1">
      <alignment horizontal="center"/>
      <protection locked="0"/>
    </xf>
    <xf numFmtId="165" fontId="2" fillId="0" borderId="0" xfId="0" applyNumberFormat="1" applyFont="1"/>
    <xf numFmtId="9" fontId="14" fillId="3" borderId="1" xfId="1" applyFont="1" applyFill="1" applyBorder="1" applyAlignment="1" applyProtection="1">
      <alignment horizontal="center"/>
    </xf>
    <xf numFmtId="9" fontId="11" fillId="0" borderId="1" xfId="1" applyFont="1" applyFill="1" applyBorder="1" applyAlignment="1" applyProtection="1">
      <alignment horizontal="center"/>
    </xf>
    <xf numFmtId="2" fontId="11" fillId="3" borderId="1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9" fillId="0" borderId="16" xfId="0" applyFont="1" applyBorder="1" applyAlignment="1" applyProtection="1">
      <alignment horizontal="center"/>
      <protection locked="0"/>
    </xf>
    <xf numFmtId="1" fontId="15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17" xfId="0" applyFont="1" applyBorder="1" applyAlignment="1">
      <alignment horizontal="center"/>
    </xf>
    <xf numFmtId="164" fontId="18" fillId="0" borderId="18" xfId="0" applyNumberFormat="1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164" fontId="7" fillId="0" borderId="2" xfId="0" applyNumberFormat="1" applyFont="1" applyBorder="1" applyAlignment="1">
      <alignment horizontal="left"/>
    </xf>
    <xf numFmtId="3" fontId="7" fillId="0" borderId="3" xfId="0" applyNumberFormat="1" applyFont="1" applyBorder="1" applyAlignment="1">
      <alignment horizontal="center"/>
    </xf>
    <xf numFmtId="1" fontId="19" fillId="4" borderId="3" xfId="0" applyNumberFormat="1" applyFont="1" applyFill="1" applyBorder="1" applyAlignment="1">
      <alignment horizontal="center"/>
    </xf>
    <xf numFmtId="0" fontId="2" fillId="5" borderId="0" xfId="0" applyFont="1" applyFill="1"/>
    <xf numFmtId="3" fontId="2" fillId="0" borderId="0" xfId="0" applyNumberFormat="1" applyFont="1"/>
    <xf numFmtId="164" fontId="7" fillId="0" borderId="5" xfId="0" applyNumberFormat="1" applyFont="1" applyBorder="1" applyAlignment="1">
      <alignment horizontal="left"/>
    </xf>
    <xf numFmtId="3" fontId="7" fillId="0" borderId="6" xfId="0" applyNumberFormat="1" applyFont="1" applyBorder="1" applyAlignment="1">
      <alignment horizontal="center"/>
    </xf>
    <xf numFmtId="1" fontId="19" fillId="4" borderId="6" xfId="0" applyNumberFormat="1" applyFont="1" applyFill="1" applyBorder="1" applyAlignment="1">
      <alignment horizontal="center"/>
    </xf>
    <xf numFmtId="1" fontId="20" fillId="5" borderId="0" xfId="0" applyNumberFormat="1" applyFont="1" applyFill="1" applyAlignment="1">
      <alignment horizontal="center"/>
    </xf>
    <xf numFmtId="9" fontId="20" fillId="5" borderId="0" xfId="1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164" fontId="18" fillId="0" borderId="5" xfId="0" applyNumberFormat="1" applyFont="1" applyBorder="1" applyAlignment="1">
      <alignment horizontal="left"/>
    </xf>
    <xf numFmtId="1" fontId="19" fillId="6" borderId="6" xfId="0" applyNumberFormat="1" applyFont="1" applyFill="1" applyBorder="1" applyAlignment="1">
      <alignment horizontal="center"/>
    </xf>
    <xf numFmtId="1" fontId="20" fillId="7" borderId="0" xfId="0" applyNumberFormat="1" applyFont="1" applyFill="1" applyAlignment="1">
      <alignment horizontal="center"/>
    </xf>
    <xf numFmtId="9" fontId="20" fillId="7" borderId="0" xfId="1" applyFont="1" applyFill="1" applyAlignment="1">
      <alignment horizontal="center"/>
    </xf>
    <xf numFmtId="0" fontId="2" fillId="7" borderId="0" xfId="0" applyFont="1" applyFill="1" applyAlignment="1">
      <alignment horizontal="center"/>
    </xf>
    <xf numFmtId="164" fontId="2" fillId="0" borderId="5" xfId="0" applyNumberFormat="1" applyFont="1" applyBorder="1"/>
    <xf numFmtId="1" fontId="19" fillId="8" borderId="6" xfId="0" applyNumberFormat="1" applyFont="1" applyFill="1" applyBorder="1" applyAlignment="1">
      <alignment horizontal="center"/>
    </xf>
    <xf numFmtId="9" fontId="19" fillId="8" borderId="6" xfId="1" applyFont="1" applyFill="1" applyBorder="1" applyAlignment="1" applyProtection="1">
      <alignment horizontal="center"/>
    </xf>
    <xf numFmtId="9" fontId="2" fillId="0" borderId="0" xfId="1" applyFont="1"/>
    <xf numFmtId="164" fontId="7" fillId="0" borderId="7" xfId="0" applyNumberFormat="1" applyFont="1" applyBorder="1" applyAlignment="1">
      <alignment horizontal="left"/>
    </xf>
    <xf numFmtId="3" fontId="7" fillId="0" borderId="8" xfId="0" applyNumberFormat="1" applyFont="1" applyBorder="1" applyAlignment="1">
      <alignment horizontal="center"/>
    </xf>
    <xf numFmtId="1" fontId="19" fillId="9" borderId="6" xfId="0" applyNumberFormat="1" applyFont="1" applyFill="1" applyBorder="1" applyAlignment="1">
      <alignment horizontal="center"/>
    </xf>
    <xf numFmtId="166" fontId="19" fillId="8" borderId="6" xfId="1" applyNumberFormat="1" applyFont="1" applyFill="1" applyBorder="1" applyAlignment="1" applyProtection="1">
      <alignment horizontal="center"/>
    </xf>
    <xf numFmtId="0" fontId="21" fillId="0" borderId="20" xfId="0" applyFont="1" applyBorder="1"/>
    <xf numFmtId="3" fontId="21" fillId="0" borderId="21" xfId="0" applyNumberFormat="1" applyFont="1" applyBorder="1" applyAlignment="1">
      <alignment horizontal="center"/>
    </xf>
    <xf numFmtId="1" fontId="22" fillId="8" borderId="21" xfId="0" applyNumberFormat="1" applyFont="1" applyFill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1" fontId="19" fillId="10" borderId="14" xfId="0" applyNumberFormat="1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1" fontId="19" fillId="10" borderId="6" xfId="0" applyNumberFormat="1" applyFont="1" applyFill="1" applyBorder="1" applyAlignment="1">
      <alignment horizontal="center"/>
    </xf>
    <xf numFmtId="9" fontId="19" fillId="10" borderId="6" xfId="1" applyFont="1" applyFill="1" applyBorder="1" applyAlignment="1" applyProtection="1">
      <alignment horizontal="center"/>
    </xf>
    <xf numFmtId="3" fontId="2" fillId="0" borderId="8" xfId="0" applyNumberFormat="1" applyFont="1" applyBorder="1" applyAlignment="1">
      <alignment horizontal="center"/>
    </xf>
    <xf numFmtId="1" fontId="19" fillId="10" borderId="8" xfId="0" applyNumberFormat="1" applyFont="1" applyFill="1" applyBorder="1" applyAlignment="1">
      <alignment horizontal="center"/>
    </xf>
    <xf numFmtId="164" fontId="22" fillId="8" borderId="21" xfId="0" applyNumberFormat="1" applyFont="1" applyFill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164" fontId="23" fillId="0" borderId="20" xfId="0" applyNumberFormat="1" applyFont="1" applyBorder="1" applyAlignment="1">
      <alignment horizontal="left"/>
    </xf>
    <xf numFmtId="3" fontId="22" fillId="8" borderId="21" xfId="0" applyNumberFormat="1" applyFont="1" applyFill="1" applyBorder="1" applyAlignment="1">
      <alignment horizontal="center"/>
    </xf>
    <xf numFmtId="9" fontId="17" fillId="0" borderId="0" xfId="1" applyFont="1" applyFill="1" applyBorder="1" applyAlignment="1" applyProtection="1">
      <alignment horizontal="center"/>
    </xf>
    <xf numFmtId="2" fontId="24" fillId="11" borderId="24" xfId="0" applyNumberFormat="1" applyFont="1" applyFill="1" applyBorder="1"/>
    <xf numFmtId="0" fontId="2" fillId="0" borderId="25" xfId="0" applyFont="1" applyBorder="1"/>
    <xf numFmtId="0" fontId="2" fillId="0" borderId="13" xfId="0" applyFont="1" applyBorder="1"/>
    <xf numFmtId="3" fontId="22" fillId="0" borderId="14" xfId="0" applyNumberFormat="1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3" fontId="19" fillId="8" borderId="27" xfId="0" applyNumberFormat="1" applyFont="1" applyFill="1" applyBorder="1" applyAlignment="1">
      <alignment horizontal="center"/>
    </xf>
    <xf numFmtId="1" fontId="25" fillId="0" borderId="0" xfId="0" applyNumberFormat="1" applyFont="1" applyAlignment="1">
      <alignment horizontal="center"/>
    </xf>
    <xf numFmtId="3" fontId="26" fillId="0" borderId="21" xfId="0" applyNumberFormat="1" applyFont="1" applyBorder="1" applyAlignment="1">
      <alignment horizontal="center"/>
    </xf>
    <xf numFmtId="3" fontId="22" fillId="8" borderId="28" xfId="0" applyNumberFormat="1" applyFont="1" applyFill="1" applyBorder="1" applyAlignment="1">
      <alignment horizontal="center"/>
    </xf>
    <xf numFmtId="1" fontId="21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left"/>
    </xf>
    <xf numFmtId="3" fontId="26" fillId="0" borderId="0" xfId="0" applyNumberFormat="1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7" fillId="0" borderId="0" xfId="0" applyFont="1"/>
    <xf numFmtId="0" fontId="20" fillId="0" borderId="0" xfId="0" applyFont="1"/>
    <xf numFmtId="0" fontId="25" fillId="0" borderId="0" xfId="0" applyFont="1"/>
    <xf numFmtId="0" fontId="28" fillId="0" borderId="0" xfId="0" applyFont="1"/>
    <xf numFmtId="165" fontId="29" fillId="0" borderId="0" xfId="0" applyNumberFormat="1" applyFont="1" applyAlignment="1">
      <alignment horizontal="center"/>
    </xf>
    <xf numFmtId="0" fontId="10" fillId="11" borderId="22" xfId="0" applyFont="1" applyFill="1" applyBorder="1"/>
    <xf numFmtId="0" fontId="2" fillId="0" borderId="29" xfId="0" applyFont="1" applyBorder="1"/>
    <xf numFmtId="0" fontId="10" fillId="11" borderId="29" xfId="0" applyFont="1" applyFill="1" applyBorder="1"/>
    <xf numFmtId="0" fontId="10" fillId="0" borderId="29" xfId="0" applyFont="1" applyBorder="1"/>
    <xf numFmtId="1" fontId="30" fillId="11" borderId="30" xfId="0" applyNumberFormat="1" applyFont="1" applyFill="1" applyBorder="1" applyAlignment="1">
      <alignment horizontal="center"/>
    </xf>
    <xf numFmtId="1" fontId="30" fillId="11" borderId="31" xfId="0" applyNumberFormat="1" applyFont="1" applyFill="1" applyBorder="1" applyAlignment="1">
      <alignment horizontal="center"/>
    </xf>
    <xf numFmtId="1" fontId="31" fillId="0" borderId="32" xfId="0" applyNumberFormat="1" applyFont="1" applyBorder="1" applyAlignment="1">
      <alignment horizontal="center"/>
    </xf>
    <xf numFmtId="0" fontId="10" fillId="11" borderId="24" xfId="0" applyFont="1" applyFill="1" applyBorder="1"/>
    <xf numFmtId="0" fontId="2" fillId="0" borderId="33" xfId="0" applyFont="1" applyBorder="1"/>
    <xf numFmtId="165" fontId="10" fillId="11" borderId="33" xfId="0" applyNumberFormat="1" applyFont="1" applyFill="1" applyBorder="1"/>
    <xf numFmtId="0" fontId="10" fillId="11" borderId="33" xfId="0" applyFont="1" applyFill="1" applyBorder="1"/>
    <xf numFmtId="0" fontId="10" fillId="0" borderId="33" xfId="0" applyFont="1" applyBorder="1"/>
    <xf numFmtId="1" fontId="30" fillId="0" borderId="0" xfId="0" applyNumberFormat="1" applyFont="1" applyAlignment="1">
      <alignment horizontal="center"/>
    </xf>
    <xf numFmtId="1" fontId="31" fillId="0" borderId="0" xfId="0" applyNumberFormat="1" applyFont="1" applyAlignment="1">
      <alignment horizontal="center"/>
    </xf>
    <xf numFmtId="0" fontId="32" fillId="0" borderId="0" xfId="0" applyFont="1"/>
    <xf numFmtId="0" fontId="30" fillId="0" borderId="0" xfId="0" applyFont="1" applyAlignment="1">
      <alignment horizontal="center"/>
    </xf>
    <xf numFmtId="165" fontId="33" fillId="0" borderId="0" xfId="0" applyNumberFormat="1" applyFont="1"/>
    <xf numFmtId="0" fontId="34" fillId="0" borderId="0" xfId="0" applyFont="1"/>
    <xf numFmtId="0" fontId="2" fillId="0" borderId="34" xfId="0" applyFont="1" applyBorder="1"/>
    <xf numFmtId="0" fontId="2" fillId="0" borderId="34" xfId="0" applyFont="1" applyBorder="1" applyAlignment="1">
      <alignment horizontal="center"/>
    </xf>
    <xf numFmtId="0" fontId="21" fillId="0" borderId="0" xfId="0" applyFont="1"/>
    <xf numFmtId="164" fontId="2" fillId="0" borderId="34" xfId="0" applyNumberFormat="1" applyFont="1" applyBorder="1" applyAlignment="1">
      <alignment horizontal="center"/>
    </xf>
    <xf numFmtId="0" fontId="35" fillId="0" borderId="0" xfId="0" applyFont="1" applyAlignment="1">
      <alignment horizontal="center"/>
    </xf>
    <xf numFmtId="164" fontId="35" fillId="0" borderId="35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36" fillId="0" borderId="36" xfId="0" applyFont="1" applyBorder="1" applyAlignment="1">
      <alignment horizontal="center"/>
    </xf>
    <xf numFmtId="165" fontId="2" fillId="0" borderId="36" xfId="0" applyNumberFormat="1" applyFont="1" applyBorder="1" applyAlignment="1">
      <alignment horizontal="center"/>
    </xf>
    <xf numFmtId="1" fontId="2" fillId="0" borderId="36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37" fillId="12" borderId="36" xfId="0" applyFont="1" applyFill="1" applyBorder="1" applyAlignment="1">
      <alignment horizontal="center"/>
    </xf>
    <xf numFmtId="165" fontId="17" fillId="12" borderId="36" xfId="0" applyNumberFormat="1" applyFont="1" applyFill="1" applyBorder="1" applyAlignment="1">
      <alignment horizontal="center"/>
    </xf>
    <xf numFmtId="1" fontId="0" fillId="12" borderId="36" xfId="0" applyNumberFormat="1" applyFill="1" applyBorder="1" applyAlignment="1">
      <alignment horizontal="center"/>
    </xf>
    <xf numFmtId="0" fontId="37" fillId="13" borderId="36" xfId="0" applyFont="1" applyFill="1" applyBorder="1" applyAlignment="1">
      <alignment horizontal="center"/>
    </xf>
    <xf numFmtId="165" fontId="2" fillId="13" borderId="36" xfId="0" applyNumberFormat="1" applyFont="1" applyFill="1" applyBorder="1" applyAlignment="1">
      <alignment horizontal="center"/>
    </xf>
    <xf numFmtId="1" fontId="2" fillId="13" borderId="36" xfId="0" applyNumberFormat="1" applyFont="1" applyFill="1" applyBorder="1" applyAlignment="1">
      <alignment horizontal="center"/>
    </xf>
    <xf numFmtId="0" fontId="36" fillId="14" borderId="36" xfId="0" applyFont="1" applyFill="1" applyBorder="1" applyAlignment="1">
      <alignment horizontal="center"/>
    </xf>
    <xf numFmtId="165" fontId="2" fillId="14" borderId="36" xfId="0" applyNumberFormat="1" applyFont="1" applyFill="1" applyBorder="1" applyAlignment="1">
      <alignment horizontal="center"/>
    </xf>
    <xf numFmtId="1" fontId="2" fillId="14" borderId="36" xfId="0" applyNumberFormat="1" applyFont="1" applyFill="1" applyBorder="1" applyAlignment="1">
      <alignment horizontal="center"/>
    </xf>
    <xf numFmtId="0" fontId="36" fillId="15" borderId="36" xfId="0" applyFont="1" applyFill="1" applyBorder="1" applyAlignment="1">
      <alignment horizontal="center"/>
    </xf>
    <xf numFmtId="165" fontId="2" fillId="15" borderId="36" xfId="0" applyNumberFormat="1" applyFont="1" applyFill="1" applyBorder="1" applyAlignment="1">
      <alignment horizontal="center"/>
    </xf>
    <xf numFmtId="1" fontId="2" fillId="15" borderId="36" xfId="0" applyNumberFormat="1" applyFont="1" applyFill="1" applyBorder="1" applyAlignment="1">
      <alignment horizontal="center"/>
    </xf>
    <xf numFmtId="0" fontId="36" fillId="11" borderId="36" xfId="0" applyFont="1" applyFill="1" applyBorder="1" applyAlignment="1">
      <alignment horizontal="center"/>
    </xf>
    <xf numFmtId="165" fontId="2" fillId="11" borderId="36" xfId="0" applyNumberFormat="1" applyFont="1" applyFill="1" applyBorder="1" applyAlignment="1">
      <alignment horizontal="center"/>
    </xf>
    <xf numFmtId="1" fontId="2" fillId="11" borderId="36" xfId="0" applyNumberFormat="1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11" borderId="0" xfId="0" applyFont="1" applyFill="1" applyAlignment="1">
      <alignment horizontal="right"/>
    </xf>
    <xf numFmtId="164" fontId="2" fillId="11" borderId="0" xfId="0" applyNumberFormat="1" applyFont="1" applyFill="1"/>
    <xf numFmtId="0" fontId="2" fillId="11" borderId="0" xfId="0" applyFont="1" applyFill="1"/>
    <xf numFmtId="0" fontId="12" fillId="0" borderId="6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3" xfId="0" applyFont="1" applyFill="1" applyBorder="1"/>
    <xf numFmtId="0" fontId="12" fillId="0" borderId="6" xfId="0" applyFont="1" applyFill="1" applyBorder="1"/>
    <xf numFmtId="0" fontId="13" fillId="0" borderId="14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F51FB-F55F-4FD0-8430-828870EDCED6}">
  <dimension ref="A1:K94"/>
  <sheetViews>
    <sheetView tabSelected="1" topLeftCell="A76" zoomScale="130" zoomScaleNormal="130" workbookViewId="0">
      <selection activeCell="F7" sqref="F7"/>
    </sheetView>
  </sheetViews>
  <sheetFormatPr defaultColWidth="13.33203125" defaultRowHeight="14.4" x14ac:dyDescent="0.3"/>
  <cols>
    <col min="1" max="1" width="33.77734375" customWidth="1"/>
  </cols>
  <sheetData>
    <row r="1" spans="1:11" ht="21" x14ac:dyDescent="0.4">
      <c r="A1" s="1"/>
      <c r="B1" s="1"/>
      <c r="C1" s="1"/>
      <c r="D1" s="2" t="s">
        <v>0</v>
      </c>
      <c r="E1" s="2"/>
      <c r="F1" s="2"/>
      <c r="G1" s="1"/>
      <c r="H1" s="1"/>
      <c r="I1" s="1"/>
      <c r="J1" s="1"/>
      <c r="K1" s="1"/>
    </row>
    <row r="2" spans="1:1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7.399999999999999" thickBot="1" x14ac:dyDescent="0.35">
      <c r="A3" s="3" t="s">
        <v>1</v>
      </c>
      <c r="B3" s="4" t="s">
        <v>2</v>
      </c>
      <c r="C3" s="5"/>
      <c r="D3" s="1"/>
      <c r="E3" s="5"/>
      <c r="F3" s="5"/>
      <c r="G3" s="5"/>
      <c r="H3" s="5"/>
      <c r="I3" s="1"/>
      <c r="J3" s="1"/>
      <c r="K3" s="1"/>
    </row>
    <row r="4" spans="1:11" ht="15" thickTop="1" x14ac:dyDescent="0.3">
      <c r="A4" s="6" t="s">
        <v>3</v>
      </c>
      <c r="B4" s="7" t="s">
        <v>4</v>
      </c>
      <c r="C4" s="8" t="s">
        <v>5</v>
      </c>
      <c r="D4" s="5"/>
      <c r="E4" s="5"/>
      <c r="F4" s="9"/>
      <c r="G4" s="1"/>
      <c r="H4" s="5"/>
      <c r="I4" s="10"/>
      <c r="J4" s="1"/>
      <c r="K4" s="1"/>
    </row>
    <row r="5" spans="1:11" x14ac:dyDescent="0.3">
      <c r="A5" s="11" t="s">
        <v>6</v>
      </c>
      <c r="B5" s="12" t="s">
        <v>7</v>
      </c>
      <c r="C5" s="13">
        <v>50</v>
      </c>
      <c r="D5" s="14"/>
      <c r="E5" s="1"/>
      <c r="F5" s="1"/>
      <c r="G5" s="1"/>
      <c r="I5" s="15"/>
      <c r="J5" s="1"/>
      <c r="K5" s="1"/>
    </row>
    <row r="6" spans="1:11" ht="16.2" thickBot="1" x14ac:dyDescent="0.35">
      <c r="A6" s="16"/>
      <c r="B6" s="17" t="s">
        <v>8</v>
      </c>
      <c r="C6" s="18" t="s">
        <v>9</v>
      </c>
      <c r="D6" s="19"/>
      <c r="E6" s="5"/>
      <c r="F6" s="1"/>
      <c r="G6" s="1"/>
      <c r="H6" s="20"/>
      <c r="I6" s="1"/>
      <c r="J6" s="1"/>
      <c r="K6" s="1"/>
    </row>
    <row r="7" spans="1:11" ht="16.8" thickTop="1" thickBot="1" x14ac:dyDescent="0.35">
      <c r="A7" s="21" t="s">
        <v>10</v>
      </c>
      <c r="B7" s="22">
        <v>2</v>
      </c>
      <c r="C7" s="23">
        <v>40</v>
      </c>
      <c r="D7" s="23"/>
      <c r="E7" s="5"/>
      <c r="F7" s="1"/>
      <c r="G7" s="24"/>
      <c r="H7" s="20"/>
      <c r="I7" s="10"/>
      <c r="J7" s="1"/>
      <c r="K7" s="1"/>
    </row>
    <row r="8" spans="1:11" ht="16.8" thickTop="1" thickBot="1" x14ac:dyDescent="0.35">
      <c r="A8" s="25" t="s">
        <v>11</v>
      </c>
      <c r="B8" s="26">
        <v>1</v>
      </c>
      <c r="C8" s="23">
        <v>50</v>
      </c>
      <c r="D8" s="27"/>
      <c r="E8" s="5"/>
      <c r="G8" s="24"/>
      <c r="I8" s="15"/>
      <c r="J8" s="1"/>
      <c r="K8" s="1"/>
    </row>
    <row r="9" spans="1:11" ht="16.8" thickTop="1" thickBot="1" x14ac:dyDescent="0.35">
      <c r="A9" s="25" t="s">
        <v>12</v>
      </c>
      <c r="B9" s="26">
        <v>2</v>
      </c>
      <c r="C9" s="23">
        <v>15</v>
      </c>
      <c r="D9" s="27"/>
      <c r="E9" s="5"/>
      <c r="G9" s="24"/>
      <c r="I9" s="10"/>
      <c r="J9" s="1"/>
      <c r="K9" s="1"/>
    </row>
    <row r="10" spans="1:11" ht="16.8" thickTop="1" thickBot="1" x14ac:dyDescent="0.35">
      <c r="A10" s="25" t="s">
        <v>13</v>
      </c>
      <c r="B10" s="26">
        <v>1</v>
      </c>
      <c r="C10" s="23">
        <v>35</v>
      </c>
      <c r="D10" s="27"/>
      <c r="E10" s="5"/>
      <c r="G10" s="24"/>
      <c r="I10" s="15"/>
      <c r="J10" s="1"/>
      <c r="K10" s="1"/>
    </row>
    <row r="11" spans="1:11" ht="16.8" thickTop="1" thickBot="1" x14ac:dyDescent="0.35">
      <c r="A11" s="25" t="s">
        <v>14</v>
      </c>
      <c r="B11" s="26">
        <v>2</v>
      </c>
      <c r="C11" s="23">
        <v>20</v>
      </c>
      <c r="D11" s="27"/>
      <c r="E11" s="5"/>
      <c r="F11" s="5"/>
      <c r="G11" s="24"/>
      <c r="H11" s="5"/>
      <c r="I11" s="10"/>
      <c r="J11" s="1"/>
      <c r="K11" s="1"/>
    </row>
    <row r="12" spans="1:11" ht="16.8" thickTop="1" thickBot="1" x14ac:dyDescent="0.35">
      <c r="A12" s="25" t="s">
        <v>15</v>
      </c>
      <c r="B12" s="26">
        <v>1</v>
      </c>
      <c r="C12" s="23">
        <v>15</v>
      </c>
      <c r="D12" s="27"/>
      <c r="E12" s="5"/>
      <c r="F12" s="5"/>
      <c r="G12" s="24"/>
      <c r="H12" s="28"/>
      <c r="I12" s="10"/>
      <c r="J12" s="1"/>
      <c r="K12" s="1"/>
    </row>
    <row r="13" spans="1:11" ht="16.2" thickTop="1" x14ac:dyDescent="0.3">
      <c r="A13" s="25" t="s">
        <v>16</v>
      </c>
      <c r="B13" s="26">
        <v>1</v>
      </c>
      <c r="C13" s="23">
        <v>15</v>
      </c>
      <c r="D13" s="27"/>
      <c r="E13" s="5"/>
      <c r="F13" s="5"/>
      <c r="G13" s="24"/>
      <c r="H13" s="29"/>
      <c r="I13" s="10"/>
      <c r="J13" s="1"/>
      <c r="K13" s="1"/>
    </row>
    <row r="14" spans="1:11" ht="15.6" x14ac:dyDescent="0.3">
      <c r="A14" s="25" t="s">
        <v>17</v>
      </c>
      <c r="B14" s="26">
        <v>1</v>
      </c>
      <c r="C14" s="27">
        <v>250</v>
      </c>
      <c r="D14" s="27"/>
      <c r="E14" s="1"/>
      <c r="F14" s="1"/>
      <c r="G14" s="1"/>
      <c r="H14" s="1"/>
      <c r="I14" s="10"/>
      <c r="J14" s="1"/>
      <c r="K14" s="1"/>
    </row>
    <row r="15" spans="1:11" ht="15.6" x14ac:dyDescent="0.3">
      <c r="A15" s="25" t="s">
        <v>18</v>
      </c>
      <c r="B15" s="155"/>
      <c r="C15" s="27">
        <v>450</v>
      </c>
      <c r="D15" s="27"/>
      <c r="E15" s="1"/>
      <c r="F15" s="1"/>
      <c r="G15" s="1"/>
      <c r="H15" s="1"/>
      <c r="I15" s="10"/>
      <c r="J15" s="1"/>
      <c r="K15" s="1"/>
    </row>
    <row r="16" spans="1:11" ht="16.2" thickBot="1" x14ac:dyDescent="0.35">
      <c r="A16" s="30" t="s">
        <v>19</v>
      </c>
      <c r="B16" s="156"/>
      <c r="C16" s="31">
        <v>110</v>
      </c>
      <c r="D16" s="31"/>
      <c r="E16" s="1"/>
      <c r="F16" s="1"/>
      <c r="G16" s="1"/>
      <c r="H16" s="1"/>
      <c r="I16" s="10"/>
      <c r="J16" s="1"/>
      <c r="K16" s="1"/>
    </row>
    <row r="17" spans="1:11" ht="16.2" thickTop="1" x14ac:dyDescent="0.3">
      <c r="A17" s="21" t="s">
        <v>20</v>
      </c>
      <c r="B17" s="157"/>
      <c r="C17" s="23">
        <v>300</v>
      </c>
      <c r="D17" s="23"/>
      <c r="E17" s="1"/>
      <c r="F17" s="1"/>
      <c r="G17" s="1"/>
      <c r="H17" s="1"/>
      <c r="I17" s="10"/>
      <c r="J17" s="1"/>
      <c r="K17" s="1"/>
    </row>
    <row r="18" spans="1:11" ht="16.2" thickBot="1" x14ac:dyDescent="0.35">
      <c r="A18" s="25" t="s">
        <v>21</v>
      </c>
      <c r="B18" s="158"/>
      <c r="C18" s="32">
        <v>250</v>
      </c>
      <c r="D18" s="27"/>
      <c r="E18" s="1"/>
      <c r="F18" s="1"/>
      <c r="G18" s="1"/>
      <c r="H18" s="1"/>
      <c r="I18" s="10"/>
      <c r="J18" s="1"/>
      <c r="K18" s="1"/>
    </row>
    <row r="19" spans="1:11" ht="16.2" thickTop="1" x14ac:dyDescent="0.3">
      <c r="A19" s="33" t="s">
        <v>22</v>
      </c>
      <c r="B19" s="159"/>
      <c r="C19" s="23">
        <v>120</v>
      </c>
      <c r="D19" s="34"/>
      <c r="E19" s="1"/>
      <c r="F19" s="1"/>
      <c r="G19" s="1"/>
      <c r="H19" s="1"/>
      <c r="I19" s="10"/>
      <c r="J19" s="1"/>
      <c r="K19" s="1"/>
    </row>
    <row r="20" spans="1:11" ht="15.6" x14ac:dyDescent="0.3">
      <c r="A20" s="25" t="s">
        <v>23</v>
      </c>
      <c r="B20" s="160"/>
      <c r="C20" s="27">
        <v>18</v>
      </c>
      <c r="D20" s="27"/>
      <c r="E20" s="1"/>
      <c r="F20" s="1"/>
      <c r="G20" s="10"/>
      <c r="H20" s="1"/>
      <c r="I20" s="10"/>
      <c r="J20" s="1"/>
      <c r="K20" s="1"/>
    </row>
    <row r="21" spans="1:11" ht="15.6" x14ac:dyDescent="0.3">
      <c r="A21" s="25" t="s">
        <v>24</v>
      </c>
      <c r="B21" s="160"/>
      <c r="C21" s="27">
        <v>7</v>
      </c>
      <c r="D21" s="27"/>
      <c r="E21" s="1"/>
      <c r="F21" s="1"/>
      <c r="G21" s="10"/>
      <c r="H21" s="10"/>
      <c r="I21" s="35"/>
      <c r="J21" s="1"/>
      <c r="K21" s="1"/>
    </row>
    <row r="22" spans="1:11" ht="15.6" x14ac:dyDescent="0.3">
      <c r="A22" s="25" t="s">
        <v>25</v>
      </c>
      <c r="B22" s="160"/>
      <c r="C22" s="36">
        <v>0.02</v>
      </c>
      <c r="D22" s="37"/>
      <c r="E22" s="1"/>
      <c r="F22" s="1"/>
      <c r="G22" s="1"/>
      <c r="H22" s="1"/>
      <c r="I22" s="1"/>
      <c r="J22" s="1"/>
      <c r="K22" s="1"/>
    </row>
    <row r="23" spans="1:11" ht="15.6" x14ac:dyDescent="0.3">
      <c r="A23" s="25" t="s">
        <v>26</v>
      </c>
      <c r="B23" s="155"/>
      <c r="C23" s="27">
        <v>175</v>
      </c>
      <c r="D23" s="27"/>
      <c r="E23" s="1"/>
      <c r="F23" s="1"/>
      <c r="G23" s="1"/>
      <c r="H23" s="1"/>
      <c r="I23" s="1"/>
      <c r="J23" s="1"/>
      <c r="K23" s="1"/>
    </row>
    <row r="24" spans="1:11" ht="15.6" x14ac:dyDescent="0.3">
      <c r="A24" s="25" t="s">
        <v>27</v>
      </c>
      <c r="B24" s="158"/>
      <c r="C24" s="27">
        <v>16.600000000000001</v>
      </c>
      <c r="D24" s="27"/>
      <c r="E24" s="1"/>
      <c r="F24" s="1"/>
      <c r="G24" s="1"/>
      <c r="H24" s="1"/>
      <c r="I24" s="1"/>
      <c r="J24" s="1"/>
      <c r="K24" s="1"/>
    </row>
    <row r="25" spans="1:11" ht="15.6" x14ac:dyDescent="0.3">
      <c r="A25" s="25" t="s">
        <v>28</v>
      </c>
      <c r="B25" s="155"/>
      <c r="C25" s="27">
        <v>0.90300000000000002</v>
      </c>
      <c r="D25" s="27"/>
      <c r="E25" s="1"/>
      <c r="F25" s="1"/>
      <c r="G25" s="1"/>
      <c r="H25" s="1"/>
      <c r="I25" s="10"/>
      <c r="J25" s="1"/>
      <c r="K25" s="1"/>
    </row>
    <row r="26" spans="1:11" ht="15.6" x14ac:dyDescent="0.3">
      <c r="A26" s="25" t="s">
        <v>29</v>
      </c>
      <c r="B26" s="155"/>
      <c r="C26" s="38">
        <f>+C24*C25</f>
        <v>14.989800000000002</v>
      </c>
      <c r="D26" s="39"/>
      <c r="E26" s="1"/>
      <c r="F26" s="1"/>
      <c r="G26" s="1"/>
      <c r="H26" s="1"/>
      <c r="I26" s="1"/>
      <c r="J26" s="1"/>
      <c r="K26" s="1"/>
    </row>
    <row r="27" spans="1:11" ht="16.2" thickBot="1" x14ac:dyDescent="0.35">
      <c r="A27" s="30"/>
      <c r="B27" s="156"/>
      <c r="C27" s="40"/>
      <c r="D27" s="40"/>
      <c r="E27" s="1"/>
      <c r="F27" s="1"/>
      <c r="G27" s="41"/>
      <c r="H27" s="1"/>
      <c r="I27" s="10"/>
      <c r="J27" s="1"/>
      <c r="K27" s="1"/>
    </row>
    <row r="28" spans="1:11" ht="15" thickTop="1" x14ac:dyDescent="0.3">
      <c r="A28" s="1"/>
      <c r="B28" s="42"/>
      <c r="C28" s="43"/>
      <c r="D28" s="1"/>
      <c r="E28" s="1"/>
      <c r="F28" s="1"/>
      <c r="G28" s="1"/>
      <c r="H28" s="1"/>
      <c r="I28" s="1"/>
      <c r="J28" s="1"/>
      <c r="K28" s="1"/>
    </row>
    <row r="29" spans="1:11" ht="15" thickBo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8.600000000000001" thickTop="1" thickBot="1" x14ac:dyDescent="0.35">
      <c r="A30" s="44"/>
      <c r="B30" s="45" t="s">
        <v>30</v>
      </c>
      <c r="C30" s="46" t="s">
        <v>31</v>
      </c>
      <c r="D30" s="1"/>
      <c r="E30" s="1"/>
      <c r="F30" s="1"/>
      <c r="G30" s="1"/>
      <c r="H30" s="1"/>
      <c r="I30" s="1"/>
      <c r="J30" s="1"/>
      <c r="K30" s="1"/>
    </row>
    <row r="31" spans="1:11" ht="18" thickTop="1" x14ac:dyDescent="0.3">
      <c r="A31" s="47" t="s">
        <v>10</v>
      </c>
      <c r="B31" s="48">
        <f t="shared" ref="B31:B37" si="0">+B7*C7*C$5</f>
        <v>4000</v>
      </c>
      <c r="C31" s="49">
        <f t="shared" ref="C31:C47" si="1">B31/C$5</f>
        <v>80</v>
      </c>
      <c r="D31" s="50"/>
      <c r="E31" s="51"/>
      <c r="F31" s="1"/>
      <c r="G31" s="1"/>
      <c r="H31" s="1"/>
      <c r="I31" s="1"/>
      <c r="J31" s="1"/>
      <c r="K31" s="1"/>
    </row>
    <row r="32" spans="1:11" ht="17.399999999999999" x14ac:dyDescent="0.3">
      <c r="A32" s="52" t="s">
        <v>32</v>
      </c>
      <c r="B32" s="53">
        <f t="shared" si="0"/>
        <v>2500</v>
      </c>
      <c r="C32" s="54">
        <f t="shared" si="1"/>
        <v>50</v>
      </c>
      <c r="D32" s="50"/>
      <c r="E32" s="1"/>
      <c r="F32" s="1"/>
      <c r="G32" s="1"/>
      <c r="H32" s="1"/>
      <c r="I32" s="1"/>
      <c r="J32" s="1"/>
      <c r="K32" s="1"/>
    </row>
    <row r="33" spans="1:11" ht="17.399999999999999" x14ac:dyDescent="0.3">
      <c r="A33" s="52" t="s">
        <v>12</v>
      </c>
      <c r="B33" s="53">
        <f t="shared" si="0"/>
        <v>1500</v>
      </c>
      <c r="C33" s="54">
        <f t="shared" si="1"/>
        <v>30</v>
      </c>
      <c r="D33" s="55">
        <f>SUM(C31:C37)</f>
        <v>265</v>
      </c>
      <c r="E33" s="56">
        <f>+D33/C49</f>
        <v>0.12155963302752294</v>
      </c>
      <c r="F33" s="1"/>
      <c r="G33" s="1"/>
      <c r="H33" s="1"/>
      <c r="I33" s="1"/>
      <c r="J33" s="1"/>
      <c r="K33" s="1"/>
    </row>
    <row r="34" spans="1:11" ht="17.399999999999999" x14ac:dyDescent="0.3">
      <c r="A34" s="52" t="s">
        <v>13</v>
      </c>
      <c r="B34" s="53">
        <f t="shared" si="0"/>
        <v>1750</v>
      </c>
      <c r="C34" s="54">
        <f t="shared" si="1"/>
        <v>35</v>
      </c>
      <c r="D34" s="57"/>
      <c r="E34" s="58"/>
      <c r="F34" s="1"/>
      <c r="G34" s="1"/>
      <c r="H34" s="1"/>
      <c r="I34" s="1"/>
      <c r="J34" s="1"/>
      <c r="K34" s="1"/>
    </row>
    <row r="35" spans="1:11" ht="17.399999999999999" x14ac:dyDescent="0.3">
      <c r="A35" s="52" t="s">
        <v>14</v>
      </c>
      <c r="B35" s="53">
        <f t="shared" si="0"/>
        <v>2000</v>
      </c>
      <c r="C35" s="54">
        <f t="shared" si="1"/>
        <v>40</v>
      </c>
      <c r="D35" s="57"/>
      <c r="E35" s="58"/>
      <c r="F35" s="1"/>
      <c r="G35" s="1"/>
      <c r="H35" s="1"/>
      <c r="I35" s="1"/>
      <c r="J35" s="1"/>
      <c r="K35" s="1"/>
    </row>
    <row r="36" spans="1:11" ht="17.399999999999999" x14ac:dyDescent="0.3">
      <c r="A36" s="52" t="s">
        <v>15</v>
      </c>
      <c r="B36" s="53">
        <f t="shared" si="0"/>
        <v>750</v>
      </c>
      <c r="C36" s="54">
        <f t="shared" si="1"/>
        <v>15</v>
      </c>
      <c r="D36" s="57"/>
      <c r="E36" s="58"/>
      <c r="F36" s="1"/>
      <c r="G36" s="1"/>
      <c r="H36" s="1"/>
      <c r="I36" s="1"/>
      <c r="J36" s="1"/>
      <c r="K36" s="1"/>
    </row>
    <row r="37" spans="1:11" ht="17.399999999999999" x14ac:dyDescent="0.3">
      <c r="A37" s="52" t="s">
        <v>16</v>
      </c>
      <c r="B37" s="53">
        <f t="shared" si="0"/>
        <v>750</v>
      </c>
      <c r="C37" s="54">
        <f t="shared" si="1"/>
        <v>15</v>
      </c>
      <c r="D37" s="57"/>
      <c r="E37" s="58"/>
      <c r="F37" s="1"/>
      <c r="G37" s="1"/>
      <c r="H37" s="1"/>
      <c r="I37" s="1"/>
      <c r="J37" s="1"/>
      <c r="K37" s="1"/>
    </row>
    <row r="38" spans="1:11" ht="17.399999999999999" x14ac:dyDescent="0.3">
      <c r="A38" s="59" t="s">
        <v>33</v>
      </c>
      <c r="B38" s="53">
        <f>+C17*C$5</f>
        <v>15000</v>
      </c>
      <c r="C38" s="60">
        <f t="shared" si="1"/>
        <v>300</v>
      </c>
      <c r="D38" s="61">
        <f>+C38+C39</f>
        <v>550</v>
      </c>
      <c r="E38" s="62">
        <f>+D38/C49</f>
        <v>0.25229357798165136</v>
      </c>
      <c r="F38" s="1"/>
      <c r="G38" s="1"/>
      <c r="H38" s="1"/>
      <c r="I38" s="1"/>
      <c r="J38" s="1"/>
      <c r="K38" s="1"/>
    </row>
    <row r="39" spans="1:11" ht="17.399999999999999" x14ac:dyDescent="0.3">
      <c r="A39" s="59" t="s">
        <v>34</v>
      </c>
      <c r="B39" s="53">
        <f>+C18*C$5</f>
        <v>12500</v>
      </c>
      <c r="C39" s="60">
        <f t="shared" si="1"/>
        <v>250</v>
      </c>
      <c r="D39" s="63"/>
      <c r="E39" s="1"/>
      <c r="F39" s="1"/>
      <c r="G39" s="1"/>
      <c r="H39" s="1"/>
      <c r="I39" s="1"/>
      <c r="J39" s="1"/>
      <c r="K39" s="1"/>
    </row>
    <row r="40" spans="1:11" ht="17.399999999999999" x14ac:dyDescent="0.3">
      <c r="A40" s="64" t="s">
        <v>35</v>
      </c>
      <c r="B40" s="53">
        <f>+C19*C$5</f>
        <v>6000</v>
      </c>
      <c r="C40" s="65">
        <f t="shared" si="1"/>
        <v>120</v>
      </c>
      <c r="D40" s="42"/>
      <c r="E40" s="1"/>
      <c r="F40" s="1"/>
      <c r="G40" s="1"/>
      <c r="H40" s="1"/>
      <c r="I40" s="1"/>
      <c r="J40" s="1"/>
      <c r="K40" s="1"/>
    </row>
    <row r="41" spans="1:11" ht="17.399999999999999" x14ac:dyDescent="0.3">
      <c r="A41" s="64" t="s">
        <v>36</v>
      </c>
      <c r="B41" s="53">
        <f>+C24*C20*C$5</f>
        <v>14940</v>
      </c>
      <c r="C41" s="65">
        <f t="shared" si="1"/>
        <v>298.8</v>
      </c>
      <c r="D41" s="65">
        <f>SUM(C40:C42)</f>
        <v>535</v>
      </c>
      <c r="E41" s="66">
        <f>+D41/C49</f>
        <v>0.24541284403669725</v>
      </c>
      <c r="F41" s="1"/>
      <c r="G41" s="1"/>
      <c r="H41" s="67"/>
      <c r="I41" s="1"/>
      <c r="J41" s="1"/>
      <c r="K41" s="1"/>
    </row>
    <row r="42" spans="1:11" ht="17.399999999999999" x14ac:dyDescent="0.3">
      <c r="A42" s="52" t="s">
        <v>37</v>
      </c>
      <c r="B42" s="53">
        <f>+C24*C21*C$5</f>
        <v>5810.0000000000009</v>
      </c>
      <c r="C42" s="65">
        <f t="shared" si="1"/>
        <v>116.20000000000002</v>
      </c>
      <c r="D42" s="1"/>
      <c r="E42" s="1"/>
      <c r="F42" s="1"/>
      <c r="G42" s="1"/>
      <c r="H42" s="1"/>
      <c r="I42" s="1"/>
      <c r="J42" s="1"/>
      <c r="K42" s="1"/>
    </row>
    <row r="43" spans="1:11" ht="18" thickBot="1" x14ac:dyDescent="0.35">
      <c r="A43" s="68" t="s">
        <v>25</v>
      </c>
      <c r="B43" s="69">
        <f>+C43*C$5</f>
        <v>1000</v>
      </c>
      <c r="C43" s="70">
        <f>2000/2*C22</f>
        <v>20</v>
      </c>
      <c r="D43" s="1"/>
      <c r="E43" s="71">
        <f>+C43/C49</f>
        <v>9.1743119266055051E-3</v>
      </c>
      <c r="F43" s="1"/>
      <c r="G43" s="1"/>
      <c r="H43" s="1"/>
      <c r="I43" s="1"/>
      <c r="J43" s="1"/>
      <c r="K43" s="1"/>
    </row>
    <row r="44" spans="1:11" ht="18.600000000000001" thickTop="1" thickBot="1" x14ac:dyDescent="0.35">
      <c r="A44" s="72" t="s">
        <v>38</v>
      </c>
      <c r="B44" s="73">
        <f>SUM(B31:B43)</f>
        <v>68500</v>
      </c>
      <c r="C44" s="74">
        <f t="shared" si="1"/>
        <v>1370</v>
      </c>
      <c r="D44" s="1"/>
      <c r="E44" s="1"/>
      <c r="F44" s="1"/>
      <c r="G44" s="1"/>
      <c r="H44" s="1"/>
      <c r="I44" s="1"/>
      <c r="J44" s="1"/>
      <c r="K44" s="1"/>
    </row>
    <row r="45" spans="1:11" ht="18" thickTop="1" x14ac:dyDescent="0.3">
      <c r="A45" s="33" t="s">
        <v>39</v>
      </c>
      <c r="B45" s="75">
        <f>+B14*C14*C$5</f>
        <v>12500</v>
      </c>
      <c r="C45" s="76">
        <f t="shared" si="1"/>
        <v>250</v>
      </c>
      <c r="D45" s="1"/>
      <c r="E45" s="1"/>
      <c r="F45" s="1"/>
      <c r="G45" s="1"/>
      <c r="H45" s="1"/>
      <c r="I45" s="1"/>
      <c r="J45" s="1"/>
      <c r="K45" s="1"/>
    </row>
    <row r="46" spans="1:11" ht="17.399999999999999" x14ac:dyDescent="0.3">
      <c r="A46" s="52" t="s">
        <v>40</v>
      </c>
      <c r="B46" s="77">
        <f>+C15*C$5</f>
        <v>22500</v>
      </c>
      <c r="C46" s="78">
        <f t="shared" si="1"/>
        <v>450</v>
      </c>
      <c r="D46" s="78">
        <f>SUM(C45:C47)</f>
        <v>810</v>
      </c>
      <c r="E46" s="79">
        <f>+D46/C49</f>
        <v>0.37155963302752293</v>
      </c>
      <c r="F46" s="1"/>
      <c r="G46" s="1"/>
      <c r="H46" s="1"/>
      <c r="I46" s="1"/>
      <c r="J46" s="1"/>
      <c r="K46" s="1"/>
    </row>
    <row r="47" spans="1:11" ht="18" thickBot="1" x14ac:dyDescent="0.35">
      <c r="A47" s="68" t="s">
        <v>19</v>
      </c>
      <c r="B47" s="80">
        <f>+C16*C$5</f>
        <v>5500</v>
      </c>
      <c r="C47" s="81">
        <f t="shared" si="1"/>
        <v>110</v>
      </c>
      <c r="D47" s="1"/>
      <c r="E47" s="51"/>
      <c r="F47" s="51"/>
      <c r="G47" s="51"/>
      <c r="H47" s="1"/>
      <c r="I47" s="1"/>
      <c r="K47" s="1"/>
    </row>
    <row r="48" spans="1:11" ht="18.600000000000001" thickTop="1" thickBot="1" x14ac:dyDescent="0.35">
      <c r="A48" s="72" t="s">
        <v>41</v>
      </c>
      <c r="B48" s="73">
        <f>SUM(B45:B47)</f>
        <v>40500</v>
      </c>
      <c r="C48" s="82">
        <f>SUM(C45:C47)</f>
        <v>810</v>
      </c>
      <c r="D48" s="1"/>
      <c r="E48" s="1"/>
      <c r="F48" s="1"/>
      <c r="G48" s="83" t="s">
        <v>42</v>
      </c>
      <c r="H48" s="84"/>
      <c r="K48" s="1"/>
    </row>
    <row r="49" spans="1:11" ht="18.600000000000001" thickTop="1" thickBot="1" x14ac:dyDescent="0.35">
      <c r="A49" s="85" t="s">
        <v>43</v>
      </c>
      <c r="B49" s="73">
        <f>SUM(B44:B47)</f>
        <v>109000</v>
      </c>
      <c r="C49" s="86">
        <f>B49/C$5</f>
        <v>2180</v>
      </c>
      <c r="D49" s="1"/>
      <c r="E49" s="87">
        <f>SUM(E31:E48)</f>
        <v>0.99999999999999989</v>
      </c>
      <c r="F49" s="1"/>
      <c r="G49" s="88">
        <f>+C49/C23</f>
        <v>12.457142857142857</v>
      </c>
      <c r="H49" s="89"/>
      <c r="K49" s="1"/>
    </row>
    <row r="50" spans="1:11" ht="18" thickTop="1" x14ac:dyDescent="0.3">
      <c r="A50" s="90"/>
      <c r="B50" s="75"/>
      <c r="C50" s="91"/>
      <c r="D50" s="92"/>
      <c r="E50" s="1"/>
      <c r="F50" s="1"/>
      <c r="G50" s="1"/>
      <c r="H50" s="1"/>
      <c r="I50" s="1"/>
      <c r="J50" s="1"/>
      <c r="K50" s="1"/>
    </row>
    <row r="51" spans="1:11" ht="18" thickBot="1" x14ac:dyDescent="0.35">
      <c r="A51" s="52" t="s">
        <v>44</v>
      </c>
      <c r="B51" s="77">
        <f>+C23*C26*C$5</f>
        <v>131160.75000000003</v>
      </c>
      <c r="C51" s="93">
        <f>+B51/C$5</f>
        <v>2623.2150000000006</v>
      </c>
      <c r="D51" s="94"/>
      <c r="E51" s="1"/>
      <c r="F51" s="1"/>
      <c r="G51" s="1"/>
      <c r="H51" s="1"/>
      <c r="I51" s="1"/>
      <c r="J51" s="1"/>
      <c r="K51" s="1"/>
    </row>
    <row r="52" spans="1:11" ht="18.600000000000001" thickTop="1" thickBot="1" x14ac:dyDescent="0.35">
      <c r="A52" s="85" t="s">
        <v>45</v>
      </c>
      <c r="B52" s="95">
        <f>SUM(B51:B51)</f>
        <v>131160.75000000003</v>
      </c>
      <c r="C52" s="96">
        <f>+B52/C5</f>
        <v>2623.2150000000006</v>
      </c>
      <c r="D52" s="97"/>
      <c r="E52" s="1"/>
      <c r="F52" s="1"/>
      <c r="G52" s="1"/>
      <c r="H52" s="1"/>
      <c r="I52" s="1"/>
      <c r="J52" s="1"/>
      <c r="K52" s="1"/>
    </row>
    <row r="53" spans="1:11" ht="18" thickTop="1" x14ac:dyDescent="0.3">
      <c r="A53" s="98"/>
      <c r="B53" s="99"/>
      <c r="C53" s="100"/>
      <c r="D53" s="97"/>
      <c r="E53" s="1"/>
      <c r="F53" s="1"/>
      <c r="G53" s="1"/>
      <c r="H53" s="1"/>
      <c r="I53" s="1"/>
      <c r="J53" s="1"/>
      <c r="K53" s="1"/>
    </row>
    <row r="54" spans="1:11" ht="17.399999999999999" x14ac:dyDescent="0.3">
      <c r="A54" s="98" t="s">
        <v>46</v>
      </c>
      <c r="B54" s="99">
        <f>+C54*C5</f>
        <v>22160.750000000029</v>
      </c>
      <c r="C54" s="100">
        <f>+C52-C49</f>
        <v>443.2150000000006</v>
      </c>
      <c r="D54" s="97"/>
      <c r="E54" s="1"/>
      <c r="F54" s="1"/>
      <c r="G54" s="1"/>
      <c r="H54" s="1"/>
      <c r="I54" s="1"/>
      <c r="J54" s="1"/>
      <c r="K54" s="1"/>
    </row>
    <row r="55" spans="1:11" ht="18" thickBot="1" x14ac:dyDescent="0.35">
      <c r="A55" s="101"/>
      <c r="B55" s="1"/>
      <c r="C55" s="102"/>
      <c r="D55" s="103"/>
      <c r="E55" s="1"/>
      <c r="F55" s="1"/>
      <c r="G55" s="1"/>
      <c r="H55" s="1"/>
      <c r="I55" s="1"/>
      <c r="J55" s="1"/>
      <c r="K55" s="1"/>
    </row>
    <row r="56" spans="1:11" ht="18" thickBot="1" x14ac:dyDescent="0.35">
      <c r="A56" s="104"/>
      <c r="B56" s="1"/>
      <c r="C56" s="105"/>
      <c r="D56" s="103"/>
      <c r="E56" s="1"/>
      <c r="F56" s="106" t="s">
        <v>47</v>
      </c>
      <c r="G56" s="107"/>
      <c r="H56" s="108" t="s">
        <v>48</v>
      </c>
      <c r="I56" s="108"/>
      <c r="J56" s="109"/>
      <c r="K56" s="109"/>
    </row>
    <row r="57" spans="1:11" ht="18" thickBot="1" x14ac:dyDescent="0.35">
      <c r="A57" s="110"/>
      <c r="B57" s="111" t="s">
        <v>49</v>
      </c>
      <c r="C57" s="111"/>
      <c r="D57" s="112">
        <v>300</v>
      </c>
      <c r="E57" s="1"/>
      <c r="F57" s="113">
        <f>+C23</f>
        <v>175</v>
      </c>
      <c r="G57" s="114"/>
      <c r="H57" s="115">
        <f>+D57/F57</f>
        <v>1.7142857142857142</v>
      </c>
      <c r="I57" s="116"/>
      <c r="J57" s="117"/>
      <c r="K57" s="117"/>
    </row>
    <row r="58" spans="1:11" ht="17.399999999999999" x14ac:dyDescent="0.3">
      <c r="A58" s="118"/>
      <c r="B58" s="118"/>
      <c r="C58" s="118"/>
      <c r="D58" s="119"/>
      <c r="E58" s="1"/>
      <c r="F58" s="1"/>
      <c r="G58" s="1"/>
      <c r="H58" s="1"/>
      <c r="I58" s="1"/>
      <c r="J58" s="1"/>
      <c r="K58" s="1"/>
    </row>
    <row r="59" spans="1:11" ht="17.399999999999999" x14ac:dyDescent="0.3">
      <c r="A59" s="118"/>
      <c r="B59" s="118"/>
      <c r="C59" s="118"/>
      <c r="D59" s="119"/>
      <c r="E59" s="1"/>
      <c r="F59" s="1"/>
      <c r="G59" s="1"/>
      <c r="H59" s="1"/>
      <c r="I59" s="1"/>
      <c r="J59" s="1"/>
      <c r="K59" s="1"/>
    </row>
    <row r="60" spans="1:11" ht="17.399999999999999" x14ac:dyDescent="0.3">
      <c r="A60" s="1"/>
      <c r="B60" s="1"/>
      <c r="C60" s="1"/>
      <c r="D60" s="119"/>
      <c r="E60" s="1"/>
      <c r="F60" s="1"/>
      <c r="G60" s="1"/>
      <c r="H60" s="1"/>
      <c r="I60" s="1"/>
      <c r="J60" s="1"/>
      <c r="K60" s="1"/>
    </row>
    <row r="61" spans="1:1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22.8" x14ac:dyDescent="0.4">
      <c r="A62" s="120" t="s">
        <v>50</v>
      </c>
      <c r="B62" s="121"/>
      <c r="C62" s="122"/>
      <c r="D62" s="1"/>
      <c r="E62" s="1"/>
      <c r="F62" s="1"/>
      <c r="G62" s="1"/>
      <c r="H62" s="123"/>
      <c r="I62" s="123"/>
      <c r="J62" s="1"/>
      <c r="K62" s="1"/>
    </row>
    <row r="63" spans="1:11" x14ac:dyDescent="0.3">
      <c r="A63" s="124"/>
      <c r="B63" s="42" t="s">
        <v>51</v>
      </c>
      <c r="C63" s="1"/>
      <c r="D63" s="1"/>
      <c r="E63" s="123"/>
      <c r="F63" s="123"/>
      <c r="G63" s="123"/>
      <c r="H63" s="1"/>
      <c r="I63" s="1"/>
      <c r="J63" s="1"/>
      <c r="K63" s="1"/>
    </row>
    <row r="64" spans="1:11" ht="15.6" x14ac:dyDescent="0.3">
      <c r="A64" s="125" t="s">
        <v>52</v>
      </c>
      <c r="B64" s="42" t="s">
        <v>53</v>
      </c>
      <c r="C64" s="126"/>
      <c r="D64" s="1"/>
      <c r="E64" s="126" t="s">
        <v>54</v>
      </c>
      <c r="F64" s="1"/>
      <c r="G64" s="1"/>
      <c r="H64" s="1"/>
      <c r="I64" s="1"/>
      <c r="J64" s="1"/>
      <c r="K64" s="1"/>
    </row>
    <row r="65" spans="1:11" x14ac:dyDescent="0.3">
      <c r="A65" s="127" t="s">
        <v>55</v>
      </c>
      <c r="B65" s="1" t="s">
        <v>56</v>
      </c>
      <c r="C65" s="128">
        <v>10</v>
      </c>
      <c r="D65" s="128">
        <v>11</v>
      </c>
      <c r="E65" s="128">
        <v>12</v>
      </c>
      <c r="F65" s="128">
        <v>13</v>
      </c>
      <c r="G65" s="128">
        <v>14</v>
      </c>
      <c r="H65" s="128">
        <v>15</v>
      </c>
      <c r="I65" s="129">
        <v>16</v>
      </c>
      <c r="J65" s="1">
        <v>17</v>
      </c>
      <c r="K65" s="130"/>
    </row>
    <row r="66" spans="1:11" ht="16.8" x14ac:dyDescent="0.3">
      <c r="A66" s="131">
        <v>150</v>
      </c>
      <c r="B66" s="132">
        <f>+C$49/(A66+C$27)</f>
        <v>14.533333333333333</v>
      </c>
      <c r="C66" s="133">
        <f>(+C$65-$B66)*($A66+$C$27)-$D$57</f>
        <v>-980</v>
      </c>
      <c r="D66" s="133">
        <f>(+D$65-$B66)*($A66+$C$27)-$D$57</f>
        <v>-830</v>
      </c>
      <c r="E66" s="133">
        <f>(+E$65-$B66)*($A66+$C$27)-$D$57</f>
        <v>-680</v>
      </c>
      <c r="F66" s="133">
        <f>(+F$65-$B66)*($A66+$C$27)-$D$57</f>
        <v>-530</v>
      </c>
      <c r="G66" s="133">
        <f>(+G$65-$B66)*($A66+$C$27)-$D$57</f>
        <v>-380</v>
      </c>
      <c r="H66" s="133">
        <f>(+H$65-$B66)*($A66+$C$27)-$D$57</f>
        <v>-230</v>
      </c>
      <c r="I66" s="133">
        <f>(+I$65-$B66)*($A66+$C$27)-$D$57</f>
        <v>-79.999999999999972</v>
      </c>
      <c r="J66" s="133">
        <f>(+J$65-$B66)*($A66+$C$27)-$D$57</f>
        <v>70</v>
      </c>
      <c r="K66" s="134"/>
    </row>
    <row r="67" spans="1:11" ht="16.8" x14ac:dyDescent="0.3">
      <c r="A67" s="135">
        <f t="shared" ref="A67:A77" si="2">+A66+10</f>
        <v>160</v>
      </c>
      <c r="B67" s="136">
        <f t="shared" ref="B67:B77" si="3">+C$49/(A67+C$27)</f>
        <v>13.625</v>
      </c>
      <c r="C67" s="137">
        <f>(+C$65-$B67)*($A67+$C$27)-$D$57</f>
        <v>-880</v>
      </c>
      <c r="D67" s="137">
        <f>(+D$65-$B67)*($A67+$C$27)-$D$57</f>
        <v>-720</v>
      </c>
      <c r="E67" s="137">
        <f>(+E$65-$B67)*($A67+$C$27)-$D$57</f>
        <v>-560</v>
      </c>
      <c r="F67" s="137">
        <f>(+F$65-$B67)*($A67+$C$27)-$D$57</f>
        <v>-400</v>
      </c>
      <c r="G67" s="137">
        <f>(+G$65-$B67)*($A67+$C$27)-$D$57</f>
        <v>-240</v>
      </c>
      <c r="H67" s="137">
        <f>(+H$65-$B67)*($A67+$C$27)-$D$57</f>
        <v>-80</v>
      </c>
      <c r="I67" s="137">
        <f>(+I$65-$B67)*($A67+$C$27)-$D$57</f>
        <v>80</v>
      </c>
      <c r="J67" s="137">
        <f>(+J$65-$B67)*($A67+$C$27)-$D$57</f>
        <v>240</v>
      </c>
      <c r="K67" s="134"/>
    </row>
    <row r="68" spans="1:11" ht="16.8" x14ac:dyDescent="0.3">
      <c r="A68" s="131">
        <f t="shared" si="2"/>
        <v>170</v>
      </c>
      <c r="B68" s="132">
        <f t="shared" si="3"/>
        <v>12.823529411764707</v>
      </c>
      <c r="C68" s="133">
        <f>(+C$65-$B68)*($A68+$C$27)-$D$57</f>
        <v>-780.00000000000011</v>
      </c>
      <c r="D68" s="133">
        <f>(+D$65-$B68)*($A68+$C$27)-$D$57</f>
        <v>-610.00000000000011</v>
      </c>
      <c r="E68" s="133">
        <f>(+E$65-$B68)*($A68+$C$27)-$D$57</f>
        <v>-440.00000000000011</v>
      </c>
      <c r="F68" s="133">
        <f>(+F$65-$B68)*($A68+$C$27)-$D$57</f>
        <v>-270.00000000000011</v>
      </c>
      <c r="G68" s="133">
        <f>(+G$65-$B68)*($A68+$C$27)-$D$57</f>
        <v>-100.00000000000011</v>
      </c>
      <c r="H68" s="133">
        <f>(+H$65-$B68)*($A68+$C$27)-$D$57</f>
        <v>69.999999999999886</v>
      </c>
      <c r="I68" s="133">
        <f>(+I$65-$B68)*($A68+$C$27)-$D$57</f>
        <v>239.99999999999989</v>
      </c>
      <c r="J68" s="133">
        <f>(+J$65-$B68)*($A68+$C$27)-$D$57</f>
        <v>409.99999999999989</v>
      </c>
      <c r="K68" s="134"/>
    </row>
    <row r="69" spans="1:11" ht="16.8" x14ac:dyDescent="0.3">
      <c r="A69" s="138">
        <v>175</v>
      </c>
      <c r="B69" s="139">
        <f t="shared" si="3"/>
        <v>12.457142857142857</v>
      </c>
      <c r="C69" s="140">
        <f>(+C$65-$B69)*($A69+$C$27)-$D$57</f>
        <v>-730</v>
      </c>
      <c r="D69" s="140">
        <f>(+D$65-$B69)*($A69+$C$27)-$D$57</f>
        <v>-555</v>
      </c>
      <c r="E69" s="140">
        <f>(+E$65-$B69)*($A69+$C$27)-$D$57</f>
        <v>-380</v>
      </c>
      <c r="F69" s="140">
        <f>(+F$65-$B69)*($A69+$C$27)-$D$57</f>
        <v>-205.00000000000003</v>
      </c>
      <c r="G69" s="140">
        <f>(+G$65-$B69)*($A69+$C$27)-$D$57</f>
        <v>-30</v>
      </c>
      <c r="H69" s="140">
        <f>(+H$65-$B69)*($A69+$C$27)-$D$57</f>
        <v>145</v>
      </c>
      <c r="I69" s="140">
        <f>(+I$65-$B69)*($A69+$C$27)-$D$57</f>
        <v>320</v>
      </c>
      <c r="J69" s="140">
        <f>(+J$65-$B69)*($A69+$C$27)-$D$57</f>
        <v>495</v>
      </c>
      <c r="K69" s="134"/>
    </row>
    <row r="70" spans="1:11" ht="16.8" x14ac:dyDescent="0.3">
      <c r="A70" s="131">
        <v>180</v>
      </c>
      <c r="B70" s="132">
        <f t="shared" si="3"/>
        <v>12.111111111111111</v>
      </c>
      <c r="C70" s="133">
        <f>(+C$65-$B70)*($A70+$C$27)-$D$57</f>
        <v>-680</v>
      </c>
      <c r="D70" s="133">
        <f>(+D$65-$B70)*($A70+$C$27)-$D$57</f>
        <v>-499.99999999999994</v>
      </c>
      <c r="E70" s="133">
        <f>(+E$65-$B70)*($A70+$C$27)-$D$57</f>
        <v>-319.99999999999994</v>
      </c>
      <c r="F70" s="133">
        <f>(+F$65-$B70)*($A70+$C$27)-$D$57</f>
        <v>-139.99999999999994</v>
      </c>
      <c r="G70" s="133">
        <f>(+G$65-$B70)*($A70+$C$27)-$D$57</f>
        <v>40.000000000000057</v>
      </c>
      <c r="H70" s="133">
        <f>(+H$65-$B70)*($A70+$C$27)-$D$57</f>
        <v>220.00000000000011</v>
      </c>
      <c r="I70" s="133">
        <f>(+I$65-$B70)*($A70+$C$27)-$D$57</f>
        <v>400.00000000000011</v>
      </c>
      <c r="J70" s="133">
        <f>(+J$65-$B70)*($A70+$C$27)-$D$57</f>
        <v>580.00000000000011</v>
      </c>
      <c r="K70" s="134"/>
    </row>
    <row r="71" spans="1:11" ht="16.8" x14ac:dyDescent="0.3">
      <c r="A71" s="141">
        <f t="shared" si="2"/>
        <v>190</v>
      </c>
      <c r="B71" s="142">
        <f t="shared" si="3"/>
        <v>11.473684210526315</v>
      </c>
      <c r="C71" s="143">
        <f>(+C$65-$B71)*($A71+$C$27)-$D$57</f>
        <v>-579.99999999999989</v>
      </c>
      <c r="D71" s="143">
        <f>(+D$65-$B71)*($A71+$C$27)-$D$57</f>
        <v>-389.99999999999989</v>
      </c>
      <c r="E71" s="143">
        <f>(+E$65-$B71)*($A71+$C$27)-$D$57</f>
        <v>-199.99999999999986</v>
      </c>
      <c r="F71" s="143">
        <f>(+F$65-$B71)*($A71+$C$27)-$D$57</f>
        <v>-9.9999999999998863</v>
      </c>
      <c r="G71" s="143">
        <f>(+G$65-$B71)*($A71+$C$27)-$D$57</f>
        <v>180.00000000000011</v>
      </c>
      <c r="H71" s="143">
        <f>(+H$65-$B71)*($A71+$C$27)-$D$57</f>
        <v>370.00000000000011</v>
      </c>
      <c r="I71" s="143">
        <f>(+I$65-$B71)*($A71+$C$27)-$D$57</f>
        <v>560.00000000000011</v>
      </c>
      <c r="J71" s="143">
        <f>(+J$65-$B71)*($A71+$C$27)-$D$57</f>
        <v>750.00000000000023</v>
      </c>
      <c r="K71" s="134"/>
    </row>
    <row r="72" spans="1:11" ht="16.8" x14ac:dyDescent="0.3">
      <c r="A72" s="131">
        <f t="shared" si="2"/>
        <v>200</v>
      </c>
      <c r="B72" s="132">
        <f t="shared" si="3"/>
        <v>10.9</v>
      </c>
      <c r="C72" s="133">
        <f>(+C$65-$B72)*($A72+$C$27)-$D$57</f>
        <v>-480.00000000000006</v>
      </c>
      <c r="D72" s="133">
        <f>(+D$65-$B72)*($A72+$C$27)-$D$57</f>
        <v>-280.00000000000006</v>
      </c>
      <c r="E72" s="133">
        <f>(+E$65-$B72)*($A72+$C$27)-$D$57</f>
        <v>-80.000000000000057</v>
      </c>
      <c r="F72" s="133">
        <f>(+F$65-$B72)*($A72+$C$27)-$D$57</f>
        <v>119.99999999999994</v>
      </c>
      <c r="G72" s="133">
        <f>(+G$65-$B72)*($A72+$C$27)-$D$57</f>
        <v>319.99999999999989</v>
      </c>
      <c r="H72" s="133">
        <f>(+H$65-$B72)*($A72+$C$27)-$D$57</f>
        <v>519.99999999999989</v>
      </c>
      <c r="I72" s="133">
        <f>(+I$65-$B72)*($A72+$C$27)-$D$57</f>
        <v>719.99999999999989</v>
      </c>
      <c r="J72" s="133">
        <f>(+J$65-$B72)*($A72+$C$27)-$D$57</f>
        <v>920</v>
      </c>
      <c r="K72" s="134"/>
    </row>
    <row r="73" spans="1:11" ht="16.8" x14ac:dyDescent="0.3">
      <c r="A73" s="144">
        <f t="shared" si="2"/>
        <v>210</v>
      </c>
      <c r="B73" s="145">
        <f t="shared" si="3"/>
        <v>10.380952380952381</v>
      </c>
      <c r="C73" s="146">
        <f>(+C$65-$B73)*($A73+$C$27)-$D$57</f>
        <v>-380.00000000000011</v>
      </c>
      <c r="D73" s="146">
        <f>(+D$65-$B73)*($A73+$C$27)-$D$57</f>
        <v>-170.00000000000009</v>
      </c>
      <c r="E73" s="146">
        <f>(+E$65-$B73)*($A73+$C$27)-$D$57</f>
        <v>39.999999999999886</v>
      </c>
      <c r="F73" s="146">
        <f>(+F$65-$B73)*($A73+$C$27)-$D$57</f>
        <v>249.99999999999989</v>
      </c>
      <c r="G73" s="146">
        <f>(+G$65-$B73)*($A73+$C$27)-$D$57</f>
        <v>459.99999999999989</v>
      </c>
      <c r="H73" s="146">
        <f>(+H$65-$B73)*($A73+$C$27)-$D$57</f>
        <v>669.99999999999989</v>
      </c>
      <c r="I73" s="146">
        <f>(+I$65-$B73)*($A73+$C$27)-$D$57</f>
        <v>880</v>
      </c>
      <c r="J73" s="146">
        <f>(+J$65-$B73)*($A73+$C$27)-$D$57</f>
        <v>1090</v>
      </c>
      <c r="K73" s="134"/>
    </row>
    <row r="74" spans="1:11" ht="16.8" x14ac:dyDescent="0.3">
      <c r="A74" s="131">
        <f t="shared" si="2"/>
        <v>220</v>
      </c>
      <c r="B74" s="132">
        <f t="shared" si="3"/>
        <v>9.9090909090909083</v>
      </c>
      <c r="C74" s="133">
        <f>(+C$65-$B74)*($A74+$C$27)-$D$57</f>
        <v>-279.99999999999983</v>
      </c>
      <c r="D74" s="133">
        <f>(+D$65-$B74)*($A74+$C$27)-$D$57</f>
        <v>-59.999999999999829</v>
      </c>
      <c r="E74" s="133">
        <f>(+E$65-$B74)*($A74+$C$27)-$D$57</f>
        <v>160.00000000000017</v>
      </c>
      <c r="F74" s="133">
        <f>(+F$65-$B74)*($A74+$C$27)-$D$57</f>
        <v>380.00000000000023</v>
      </c>
      <c r="G74" s="133">
        <f>(+G$65-$B74)*($A74+$C$27)-$D$57</f>
        <v>600.00000000000023</v>
      </c>
      <c r="H74" s="133">
        <f>(+H$65-$B74)*($A74+$C$27)-$D$57</f>
        <v>820.00000000000023</v>
      </c>
      <c r="I74" s="133">
        <f>(+I$65-$B74)*($A74+$C$27)-$D$57</f>
        <v>1040.0000000000002</v>
      </c>
      <c r="J74" s="133">
        <f>(+J$65-$B74)*($A74+$C$27)-$D$57</f>
        <v>1260.0000000000002</v>
      </c>
      <c r="K74" s="134"/>
    </row>
    <row r="75" spans="1:11" ht="16.8" x14ac:dyDescent="0.3">
      <c r="A75" s="131">
        <f t="shared" si="2"/>
        <v>230</v>
      </c>
      <c r="B75" s="132">
        <f t="shared" si="3"/>
        <v>9.4782608695652169</v>
      </c>
      <c r="C75" s="133">
        <f>(+C$65-$B75)*($A75+$C$27)-$D$57</f>
        <v>-179.99999999999989</v>
      </c>
      <c r="D75" s="133">
        <f>(+D$65-$B75)*($A75+$C$27)-$D$57</f>
        <v>50.000000000000114</v>
      </c>
      <c r="E75" s="133">
        <f>(+E$65-$B75)*($A75+$C$27)-$D$57</f>
        <v>280.00000000000011</v>
      </c>
      <c r="F75" s="133">
        <f>(+F$65-$B75)*($A75+$C$27)-$D$57</f>
        <v>510.00000000000011</v>
      </c>
      <c r="G75" s="133">
        <f>(+G$65-$B75)*($A75+$C$27)-$D$57</f>
        <v>740.00000000000023</v>
      </c>
      <c r="H75" s="133">
        <f>(+H$65-$B75)*($A75+$C$27)-$D$57</f>
        <v>970.00000000000023</v>
      </c>
      <c r="I75" s="133">
        <f>(+I$65-$B75)*($A75+$C$27)-$D$57</f>
        <v>1200.0000000000002</v>
      </c>
      <c r="J75" s="133">
        <f>(+J$65-$B75)*($A75+$C$27)-$D$57</f>
        <v>1430.0000000000002</v>
      </c>
      <c r="K75" s="134"/>
    </row>
    <row r="76" spans="1:11" ht="17.399999999999999" x14ac:dyDescent="0.3">
      <c r="A76" s="147">
        <f t="shared" si="2"/>
        <v>240</v>
      </c>
      <c r="B76" s="148">
        <f t="shared" si="3"/>
        <v>9.0833333333333339</v>
      </c>
      <c r="C76" s="149">
        <f>(+C$65-$B76)*($A76+$C$27)-$D$57</f>
        <v>-80.000000000000142</v>
      </c>
      <c r="D76" s="149">
        <f>(+D$65-$B76)*($A76+$C$27)-$D$57</f>
        <v>159.99999999999989</v>
      </c>
      <c r="E76" s="149">
        <f>(+E$65-$B76)*($A76+$C$27)-$D$57</f>
        <v>399.99999999999989</v>
      </c>
      <c r="F76" s="149">
        <f>(+F$65-$B76)*($A76+$C$27)-$D$57</f>
        <v>639.99999999999989</v>
      </c>
      <c r="G76" s="149">
        <f>(+G$65-$B76)*($A76+$C$27)-$D$57</f>
        <v>879.99999999999977</v>
      </c>
      <c r="H76" s="149">
        <f>(+H$65-$B76)*($A76+$C$27)-$D$57</f>
        <v>1119.9999999999998</v>
      </c>
      <c r="I76" s="149">
        <f>(+I$65-$B76)*($A76+$C$27)-$D$57</f>
        <v>1359.9999999999998</v>
      </c>
      <c r="J76" s="149">
        <f>(+J$65-$B76)*($A76+$C$27)-$D$57</f>
        <v>1599.9999999999998</v>
      </c>
      <c r="K76" s="118"/>
    </row>
    <row r="77" spans="1:11" ht="16.8" x14ac:dyDescent="0.3">
      <c r="A77" s="131">
        <f t="shared" si="2"/>
        <v>250</v>
      </c>
      <c r="B77" s="132">
        <f t="shared" si="3"/>
        <v>8.7200000000000006</v>
      </c>
      <c r="C77" s="133">
        <f>(+C$65-$B77)*($A77+$C$27)-$D$57</f>
        <v>19.999999999999829</v>
      </c>
      <c r="D77" s="133">
        <f>(+D$65-$B77)*($A77+$C$27)-$D$57</f>
        <v>269.99999999999989</v>
      </c>
      <c r="E77" s="133">
        <f>(+E$65-$B77)*($A77+$C$27)-$D$57</f>
        <v>519.99999999999989</v>
      </c>
      <c r="F77" s="133">
        <f>(+F$65-$B77)*($A77+$C$27)-$D$57</f>
        <v>769.99999999999977</v>
      </c>
      <c r="G77" s="133">
        <f>(+G$65-$B77)*($A77+$C$27)-$D$57</f>
        <v>1019.9999999999998</v>
      </c>
      <c r="H77" s="133">
        <f>(+H$65-$B77)*($A77+$C$27)-$D$57</f>
        <v>1269.9999999999998</v>
      </c>
      <c r="I77" s="133">
        <f>(+I$65-$B77)*($A77+$C$27)-$D$57</f>
        <v>1519.9999999999998</v>
      </c>
      <c r="J77" s="133">
        <f>(+J$65-$B77)*($A77+$C$27)-$D$57</f>
        <v>1770</v>
      </c>
      <c r="K77" s="134"/>
    </row>
    <row r="78" spans="1:11" ht="16.8" x14ac:dyDescent="0.3">
      <c r="A78" s="150"/>
      <c r="B78" s="151"/>
      <c r="C78" s="134"/>
      <c r="D78" s="134"/>
      <c r="E78" s="134"/>
      <c r="F78" s="134"/>
      <c r="G78" s="134"/>
      <c r="H78" s="134"/>
      <c r="I78" s="134"/>
      <c r="J78" s="1"/>
      <c r="K78" s="134"/>
    </row>
    <row r="79" spans="1:11" ht="16.8" x14ac:dyDescent="0.3">
      <c r="A79" s="150"/>
      <c r="B79" s="1" t="s">
        <v>56</v>
      </c>
      <c r="C79" s="134"/>
      <c r="D79" s="134"/>
      <c r="E79" s="134"/>
      <c r="F79" s="134"/>
      <c r="G79" s="134"/>
      <c r="H79" s="134"/>
      <c r="I79" s="134"/>
      <c r="J79" s="1"/>
      <c r="K79" s="134"/>
    </row>
    <row r="80" spans="1:11" ht="17.399999999999999" x14ac:dyDescent="0.3">
      <c r="A80" s="125" t="s">
        <v>52</v>
      </c>
      <c r="B80" s="42" t="s">
        <v>51</v>
      </c>
      <c r="C80" s="126"/>
      <c r="D80" s="1"/>
      <c r="E80" s="126" t="s">
        <v>54</v>
      </c>
      <c r="F80" s="1"/>
      <c r="G80" s="152" t="s">
        <v>57</v>
      </c>
      <c r="H80" s="153">
        <f>+C5</f>
        <v>50</v>
      </c>
      <c r="I80" s="154" t="s">
        <v>58</v>
      </c>
      <c r="J80" s="1"/>
      <c r="K80" s="118"/>
    </row>
    <row r="81" spans="1:11" x14ac:dyDescent="0.3">
      <c r="A81" s="127" t="s">
        <v>55</v>
      </c>
      <c r="B81" s="42" t="s">
        <v>53</v>
      </c>
      <c r="C81" s="128">
        <v>10</v>
      </c>
      <c r="D81" s="128">
        <v>11</v>
      </c>
      <c r="E81" s="128">
        <v>12</v>
      </c>
      <c r="F81" s="128">
        <v>13</v>
      </c>
      <c r="G81" s="128">
        <v>14</v>
      </c>
      <c r="H81" s="128">
        <v>15</v>
      </c>
      <c r="I81" s="129">
        <v>16</v>
      </c>
      <c r="J81" s="129">
        <v>17</v>
      </c>
      <c r="K81" s="134"/>
    </row>
    <row r="82" spans="1:11" ht="16.8" x14ac:dyDescent="0.3">
      <c r="A82" s="131">
        <f>+A66</f>
        <v>150</v>
      </c>
      <c r="B82" s="132">
        <f>+C$49/(A82+C$27)</f>
        <v>14.533333333333333</v>
      </c>
      <c r="C82" s="133">
        <f>((+C$65-$B82)*($A82+$C$27)-$D$57)*$C$5</f>
        <v>-49000</v>
      </c>
      <c r="D82" s="133">
        <f>((+D$65-$B82)*($A82+$C$27)-$D$57)*$C$5</f>
        <v>-41500</v>
      </c>
      <c r="E82" s="133">
        <f>((+E$65-$B82)*($A82+$C$27)-$D$57)*$C$5</f>
        <v>-34000</v>
      </c>
      <c r="F82" s="133">
        <f>((+F$65-$B82)*($A82+$C$27)-$D$57)*$C$5</f>
        <v>-26500</v>
      </c>
      <c r="G82" s="133">
        <f>((+G$65-$B82)*($A82+$C$27)-$D$57)*$C$5</f>
        <v>-19000</v>
      </c>
      <c r="H82" s="133">
        <f>((+H$65-$B82)*($A82+$C$27)-$D$57)*$C$5</f>
        <v>-11500</v>
      </c>
      <c r="I82" s="133">
        <f>((+I$65-$B82)*($A82+$C$27)-$D$57)*$C$5</f>
        <v>-3999.9999999999986</v>
      </c>
      <c r="J82" s="133">
        <f>((+J$65-$B82)*($A82+$C$27)-$D$57)*$C$5</f>
        <v>3500</v>
      </c>
      <c r="K82" s="1"/>
    </row>
    <row r="83" spans="1:11" ht="16.8" x14ac:dyDescent="0.3">
      <c r="A83" s="131">
        <f t="shared" ref="A83:A93" si="4">+A67</f>
        <v>160</v>
      </c>
      <c r="B83" s="136">
        <f t="shared" ref="B83:B93" si="5">+C$49/(A83+C$27)</f>
        <v>13.625</v>
      </c>
      <c r="C83" s="133">
        <f>((+C$65-$B83)*($A83+$C$27)-$D$57)*$C$5</f>
        <v>-44000</v>
      </c>
      <c r="D83" s="133">
        <f>((+D$65-$B83)*($A83+$C$27)-$D$57)*$C$5</f>
        <v>-36000</v>
      </c>
      <c r="E83" s="133">
        <f>((+E$65-$B83)*($A83+$C$27)-$D$57)*$C$5</f>
        <v>-28000</v>
      </c>
      <c r="F83" s="133">
        <f>((+F$65-$B83)*($A83+$C$27)-$D$57)*$C$5</f>
        <v>-20000</v>
      </c>
      <c r="G83" s="133">
        <f>((+G$65-$B83)*($A83+$C$27)-$D$57)*$C$5</f>
        <v>-12000</v>
      </c>
      <c r="H83" s="133">
        <f>((+H$65-$B83)*($A83+$C$27)-$D$57)*$C$5</f>
        <v>-4000</v>
      </c>
      <c r="I83" s="133">
        <f>((+I$65-$B83)*($A83+$C$27)-$D$57)*$C$5</f>
        <v>4000</v>
      </c>
      <c r="J83" s="133">
        <f>((+J$65-$B83)*($A83+$C$27)-$D$57)*$C$5</f>
        <v>12000</v>
      </c>
      <c r="K83" s="1"/>
    </row>
    <row r="84" spans="1:11" ht="16.8" x14ac:dyDescent="0.3">
      <c r="A84" s="131">
        <f t="shared" si="4"/>
        <v>170</v>
      </c>
      <c r="B84" s="132">
        <f t="shared" si="5"/>
        <v>12.823529411764707</v>
      </c>
      <c r="C84" s="133">
        <f>((+C$65-$B84)*($A84+$C$27)-$D$57)*$C$5</f>
        <v>-39000.000000000007</v>
      </c>
      <c r="D84" s="133">
        <f>((+D$65-$B84)*($A84+$C$27)-$D$57)*$C$5</f>
        <v>-30500.000000000007</v>
      </c>
      <c r="E84" s="133">
        <f>((+E$65-$B84)*($A84+$C$27)-$D$57)*$C$5</f>
        <v>-22000.000000000007</v>
      </c>
      <c r="F84" s="133">
        <f>((+F$65-$B84)*($A84+$C$27)-$D$57)*$C$5</f>
        <v>-13500.000000000005</v>
      </c>
      <c r="G84" s="133">
        <f>((+G$65-$B84)*($A84+$C$27)-$D$57)*$C$5</f>
        <v>-5000.0000000000055</v>
      </c>
      <c r="H84" s="133">
        <f>((+H$65-$B84)*($A84+$C$27)-$D$57)*$C$5</f>
        <v>3499.9999999999945</v>
      </c>
      <c r="I84" s="133">
        <f>((+I$65-$B84)*($A84+$C$27)-$D$57)*$C$5</f>
        <v>11999.999999999995</v>
      </c>
      <c r="J84" s="133">
        <f>((+J$65-$B84)*($A84+$C$27)-$D$57)*$C$5</f>
        <v>20499.999999999993</v>
      </c>
      <c r="K84" s="1"/>
    </row>
    <row r="85" spans="1:11" ht="16.8" x14ac:dyDescent="0.3">
      <c r="A85" s="131">
        <f t="shared" si="4"/>
        <v>175</v>
      </c>
      <c r="B85" s="139">
        <f t="shared" si="5"/>
        <v>12.457142857142857</v>
      </c>
      <c r="C85" s="133">
        <f>((+C$65-$B85)*($A85+$C$27)-$D$57)*$C$5</f>
        <v>-36500</v>
      </c>
      <c r="D85" s="133">
        <f>((+D$65-$B85)*($A85+$C$27)-$D$57)*$C$5</f>
        <v>-27750</v>
      </c>
      <c r="E85" s="133">
        <f>((+E$65-$B85)*($A85+$C$27)-$D$57)*$C$5</f>
        <v>-19000</v>
      </c>
      <c r="F85" s="133">
        <f>((+F$65-$B85)*($A85+$C$27)-$D$57)*$C$5</f>
        <v>-10250.000000000002</v>
      </c>
      <c r="G85" s="133">
        <f>((+G$65-$B85)*($A85+$C$27)-$D$57)*$C$5</f>
        <v>-1500</v>
      </c>
      <c r="H85" s="133">
        <f>((+H$65-$B85)*($A85+$C$27)-$D$57)*$C$5</f>
        <v>7250</v>
      </c>
      <c r="I85" s="133">
        <f>((+I$65-$B85)*($A85+$C$27)-$D$57)*$C$5</f>
        <v>16000</v>
      </c>
      <c r="J85" s="133">
        <f>((+J$65-$B85)*($A85+$C$27)-$D$57)*$C$5</f>
        <v>24750</v>
      </c>
      <c r="K85" s="1"/>
    </row>
    <row r="86" spans="1:11" ht="16.8" x14ac:dyDescent="0.3">
      <c r="A86" s="131">
        <f t="shared" si="4"/>
        <v>180</v>
      </c>
      <c r="B86" s="132">
        <f t="shared" si="5"/>
        <v>12.111111111111111</v>
      </c>
      <c r="C86" s="133">
        <f>((+C$65-$B86)*($A86+$C$27)-$D$57)*$C$5</f>
        <v>-34000</v>
      </c>
      <c r="D86" s="133">
        <f>((+D$65-$B86)*($A86+$C$27)-$D$57)*$C$5</f>
        <v>-24999.999999999996</v>
      </c>
      <c r="E86" s="133">
        <f>((+E$65-$B86)*($A86+$C$27)-$D$57)*$C$5</f>
        <v>-15999.999999999996</v>
      </c>
      <c r="F86" s="133">
        <f>((+F$65-$B86)*($A86+$C$27)-$D$57)*$C$5</f>
        <v>-6999.9999999999973</v>
      </c>
      <c r="G86" s="133">
        <f>((+G$65-$B86)*($A86+$C$27)-$D$57)*$C$5</f>
        <v>2000.0000000000027</v>
      </c>
      <c r="H86" s="133">
        <f>((+H$65-$B86)*($A86+$C$27)-$D$57)*$C$5</f>
        <v>11000.000000000005</v>
      </c>
      <c r="I86" s="133">
        <f>((+I$65-$B86)*($A86+$C$27)-$D$57)*$C$5</f>
        <v>20000.000000000007</v>
      </c>
      <c r="J86" s="133">
        <f>((+J$65-$B86)*($A86+$C$27)-$D$57)*$C$5</f>
        <v>29000.000000000007</v>
      </c>
      <c r="K86" s="1"/>
    </row>
    <row r="87" spans="1:11" ht="16.8" x14ac:dyDescent="0.3">
      <c r="A87" s="131">
        <f t="shared" si="4"/>
        <v>190</v>
      </c>
      <c r="B87" s="142">
        <f t="shared" si="5"/>
        <v>11.473684210526315</v>
      </c>
      <c r="C87" s="133">
        <f>((+C$65-$B87)*($A87+$C$27)-$D$57)*$C$5</f>
        <v>-28999.999999999993</v>
      </c>
      <c r="D87" s="133">
        <f>((+D$65-$B87)*($A87+$C$27)-$D$57)*$C$5</f>
        <v>-19499.999999999993</v>
      </c>
      <c r="E87" s="133">
        <f>((+E$65-$B87)*($A87+$C$27)-$D$57)*$C$5</f>
        <v>-9999.9999999999927</v>
      </c>
      <c r="F87" s="133">
        <f>((+F$65-$B87)*($A87+$C$27)-$D$57)*$C$5</f>
        <v>-499.99999999999432</v>
      </c>
      <c r="G87" s="133">
        <f>((+G$65-$B87)*($A87+$C$27)-$D$57)*$C$5</f>
        <v>9000.0000000000055</v>
      </c>
      <c r="H87" s="133">
        <f>((+H$65-$B87)*($A87+$C$27)-$D$57)*$C$5</f>
        <v>18500.000000000007</v>
      </c>
      <c r="I87" s="133">
        <f>((+I$65-$B87)*($A87+$C$27)-$D$57)*$C$5</f>
        <v>28000.000000000007</v>
      </c>
      <c r="J87" s="133">
        <f>((+J$65-$B87)*($A87+$C$27)-$D$57)*$C$5</f>
        <v>37500.000000000015</v>
      </c>
      <c r="K87" s="1"/>
    </row>
    <row r="88" spans="1:11" ht="16.8" x14ac:dyDescent="0.3">
      <c r="A88" s="131">
        <f t="shared" si="4"/>
        <v>200</v>
      </c>
      <c r="B88" s="132">
        <f t="shared" si="5"/>
        <v>10.9</v>
      </c>
      <c r="C88" s="133">
        <f>((+C$65-$B88)*($A88+$C$27)-$D$57)*$C$5</f>
        <v>-24000.000000000004</v>
      </c>
      <c r="D88" s="133">
        <f>((+D$65-$B88)*($A88+$C$27)-$D$57)*$C$5</f>
        <v>-14000.000000000004</v>
      </c>
      <c r="E88" s="133">
        <f>((+E$65-$B88)*($A88+$C$27)-$D$57)*$C$5</f>
        <v>-4000.0000000000027</v>
      </c>
      <c r="F88" s="133">
        <f>((+F$65-$B88)*($A88+$C$27)-$D$57)*$C$5</f>
        <v>5999.9999999999973</v>
      </c>
      <c r="G88" s="133">
        <f>((+G$65-$B88)*($A88+$C$27)-$D$57)*$C$5</f>
        <v>15999.999999999995</v>
      </c>
      <c r="H88" s="133">
        <f>((+H$65-$B88)*($A88+$C$27)-$D$57)*$C$5</f>
        <v>25999.999999999993</v>
      </c>
      <c r="I88" s="133">
        <f>((+I$65-$B88)*($A88+$C$27)-$D$57)*$C$5</f>
        <v>35999.999999999993</v>
      </c>
      <c r="J88" s="133">
        <f>((+J$65-$B88)*($A88+$C$27)-$D$57)*$C$5</f>
        <v>46000</v>
      </c>
      <c r="K88" s="1"/>
    </row>
    <row r="89" spans="1:11" ht="16.8" x14ac:dyDescent="0.3">
      <c r="A89" s="131">
        <f t="shared" si="4"/>
        <v>210</v>
      </c>
      <c r="B89" s="145">
        <f t="shared" si="5"/>
        <v>10.380952380952381</v>
      </c>
      <c r="C89" s="133">
        <f>((+C$65-$B89)*($A89+$C$27)-$D$57)*$C$5</f>
        <v>-19000.000000000007</v>
      </c>
      <c r="D89" s="133">
        <f>((+D$65-$B89)*($A89+$C$27)-$D$57)*$C$5</f>
        <v>-8500.0000000000036</v>
      </c>
      <c r="E89" s="133">
        <f>((+E$65-$B89)*($A89+$C$27)-$D$57)*$C$5</f>
        <v>1999.9999999999943</v>
      </c>
      <c r="F89" s="133">
        <f>((+F$65-$B89)*($A89+$C$27)-$D$57)*$C$5</f>
        <v>12499.999999999995</v>
      </c>
      <c r="G89" s="133">
        <f>((+G$65-$B89)*($A89+$C$27)-$D$57)*$C$5</f>
        <v>22999.999999999993</v>
      </c>
      <c r="H89" s="133">
        <f>((+H$65-$B89)*($A89+$C$27)-$D$57)*$C$5</f>
        <v>33499.999999999993</v>
      </c>
      <c r="I89" s="133">
        <f>((+I$65-$B89)*($A89+$C$27)-$D$57)*$C$5</f>
        <v>44000</v>
      </c>
      <c r="J89" s="133">
        <f>((+J$65-$B89)*($A89+$C$27)-$D$57)*$C$5</f>
        <v>54500</v>
      </c>
      <c r="K89" s="1"/>
    </row>
    <row r="90" spans="1:11" ht="16.8" x14ac:dyDescent="0.3">
      <c r="A90" s="131">
        <f t="shared" si="4"/>
        <v>220</v>
      </c>
      <c r="B90" s="132">
        <f t="shared" si="5"/>
        <v>9.9090909090909083</v>
      </c>
      <c r="C90" s="133">
        <f>((+C$65-$B90)*($A90+$C$27)-$D$57)*$C$5</f>
        <v>-13999.999999999991</v>
      </c>
      <c r="D90" s="133">
        <f>((+D$65-$B90)*($A90+$C$27)-$D$57)*$C$5</f>
        <v>-2999.9999999999914</v>
      </c>
      <c r="E90" s="133">
        <f>((+E$65-$B90)*($A90+$C$27)-$D$57)*$C$5</f>
        <v>8000.0000000000082</v>
      </c>
      <c r="F90" s="133">
        <f>((+F$65-$B90)*($A90+$C$27)-$D$57)*$C$5</f>
        <v>19000.000000000011</v>
      </c>
      <c r="G90" s="133">
        <f>((+G$65-$B90)*($A90+$C$27)-$D$57)*$C$5</f>
        <v>30000.000000000011</v>
      </c>
      <c r="H90" s="133">
        <f>((+H$65-$B90)*($A90+$C$27)-$D$57)*$C$5</f>
        <v>41000.000000000015</v>
      </c>
      <c r="I90" s="133">
        <f>((+I$65-$B90)*($A90+$C$27)-$D$57)*$C$5</f>
        <v>52000.000000000015</v>
      </c>
      <c r="J90" s="133">
        <f>((+J$65-$B90)*($A90+$C$27)-$D$57)*$C$5</f>
        <v>63000.000000000015</v>
      </c>
      <c r="K90" s="1"/>
    </row>
    <row r="91" spans="1:11" ht="16.8" x14ac:dyDescent="0.3">
      <c r="A91" s="131">
        <f t="shared" si="4"/>
        <v>230</v>
      </c>
      <c r="B91" s="132">
        <f t="shared" si="5"/>
        <v>9.4782608695652169</v>
      </c>
      <c r="C91" s="133">
        <f>((+C$65-$B91)*($A91+$C$27)-$D$57)*$C$5</f>
        <v>-8999.9999999999945</v>
      </c>
      <c r="D91" s="133">
        <f>((+D$65-$B91)*($A91+$C$27)-$D$57)*$C$5</f>
        <v>2500.0000000000055</v>
      </c>
      <c r="E91" s="133">
        <f>((+E$65-$B91)*($A91+$C$27)-$D$57)*$C$5</f>
        <v>14000.000000000005</v>
      </c>
      <c r="F91" s="133">
        <f>((+F$65-$B91)*($A91+$C$27)-$D$57)*$C$5</f>
        <v>25500.000000000007</v>
      </c>
      <c r="G91" s="133">
        <f>((+G$65-$B91)*($A91+$C$27)-$D$57)*$C$5</f>
        <v>37000.000000000015</v>
      </c>
      <c r="H91" s="133">
        <f>((+H$65-$B91)*($A91+$C$27)-$D$57)*$C$5</f>
        <v>48500.000000000015</v>
      </c>
      <c r="I91" s="133">
        <f>((+I$65-$B91)*($A91+$C$27)-$D$57)*$C$5</f>
        <v>60000.000000000015</v>
      </c>
      <c r="J91" s="133">
        <f>((+J$65-$B91)*($A91+$C$27)-$D$57)*$C$5</f>
        <v>71500.000000000015</v>
      </c>
      <c r="K91" s="1"/>
    </row>
    <row r="92" spans="1:11" ht="16.8" x14ac:dyDescent="0.3">
      <c r="A92" s="131">
        <f t="shared" si="4"/>
        <v>240</v>
      </c>
      <c r="B92" s="148">
        <f t="shared" si="5"/>
        <v>9.0833333333333339</v>
      </c>
      <c r="C92" s="133">
        <f>((+C$65-$B92)*($A92+$C$27)-$D$57)*$C$5</f>
        <v>-4000.0000000000073</v>
      </c>
      <c r="D92" s="133">
        <f>((+D$65-$B92)*($A92+$C$27)-$D$57)*$C$5</f>
        <v>7999.9999999999945</v>
      </c>
      <c r="E92" s="133">
        <f>((+E$65-$B92)*($A92+$C$27)-$D$57)*$C$5</f>
        <v>19999.999999999993</v>
      </c>
      <c r="F92" s="133">
        <f>((+F$65-$B92)*($A92+$C$27)-$D$57)*$C$5</f>
        <v>31999.999999999993</v>
      </c>
      <c r="G92" s="133">
        <f>((+G$65-$B92)*($A92+$C$27)-$D$57)*$C$5</f>
        <v>43999.999999999985</v>
      </c>
      <c r="H92" s="133">
        <f>((+H$65-$B92)*($A92+$C$27)-$D$57)*$C$5</f>
        <v>55999.999999999985</v>
      </c>
      <c r="I92" s="133">
        <f>((+I$65-$B92)*($A92+$C$27)-$D$57)*$C$5</f>
        <v>67999.999999999985</v>
      </c>
      <c r="J92" s="133">
        <f>((+J$65-$B92)*($A92+$C$27)-$D$57)*$C$5</f>
        <v>79999.999999999985</v>
      </c>
      <c r="K92" s="1"/>
    </row>
    <row r="93" spans="1:11" ht="16.8" x14ac:dyDescent="0.3">
      <c r="A93" s="131">
        <f t="shared" si="4"/>
        <v>250</v>
      </c>
      <c r="B93" s="132">
        <f t="shared" si="5"/>
        <v>8.7200000000000006</v>
      </c>
      <c r="C93" s="133">
        <f>((+C$65-$B93)*($A93+$C$27)-$D$57)*$C$5</f>
        <v>999.99999999999147</v>
      </c>
      <c r="D93" s="133">
        <f>((+D$65-$B93)*($A93+$C$27)-$D$57)*$C$5</f>
        <v>13499.999999999995</v>
      </c>
      <c r="E93" s="133">
        <f>((+E$65-$B93)*($A93+$C$27)-$D$57)*$C$5</f>
        <v>25999.999999999993</v>
      </c>
      <c r="F93" s="133">
        <f>((+F$65-$B93)*($A93+$C$27)-$D$57)*$C$5</f>
        <v>38499.999999999985</v>
      </c>
      <c r="G93" s="133">
        <f>((+G$65-$B93)*($A93+$C$27)-$D$57)*$C$5</f>
        <v>50999.999999999985</v>
      </c>
      <c r="H93" s="133">
        <f>((+H$65-$B93)*($A93+$C$27)-$D$57)*$C$5</f>
        <v>63499.999999999985</v>
      </c>
      <c r="I93" s="133">
        <f>((+I$65-$B93)*($A93+$C$27)-$D$57)*$C$5</f>
        <v>75999.999999999985</v>
      </c>
      <c r="J93" s="133">
        <f>((+J$65-$B93)*($A93+$C$27)-$D$57)*$C$5</f>
        <v>88500</v>
      </c>
      <c r="K93" s="1"/>
    </row>
    <row r="94" spans="1:1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DFAF9235F4994ABA4F1AB3B3355B15" ma:contentTypeVersion="12" ma:contentTypeDescription="Criar um novo documento." ma:contentTypeScope="" ma:versionID="3992dcea9d66720b69159656c947b1d9">
  <xsd:schema xmlns:xsd="http://www.w3.org/2001/XMLSchema" xmlns:xs="http://www.w3.org/2001/XMLSchema" xmlns:p="http://schemas.microsoft.com/office/2006/metadata/properties" xmlns:ns2="bc57c946-9d01-4cf2-ad8f-50b2d08aa5fe" xmlns:ns3="ea01e8c4-9a45-4e67-9e33-90c7994813f5" targetNamespace="http://schemas.microsoft.com/office/2006/metadata/properties" ma:root="true" ma:fieldsID="a971b4fc3681f520ad3a8832d045af45" ns2:_="" ns3:_="">
    <xsd:import namespace="bc57c946-9d01-4cf2-ad8f-50b2d08aa5fe"/>
    <xsd:import namespace="ea01e8c4-9a45-4e67-9e33-90c7994813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7c946-9d01-4cf2-ad8f-50b2d08aa5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1e8c4-9a45-4e67-9e33-90c7994813f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4E2D23-36F4-43CE-A824-8035C81417CA}"/>
</file>

<file path=customXml/itemProps2.xml><?xml version="1.0" encoding="utf-8"?>
<ds:datastoreItem xmlns:ds="http://schemas.openxmlformats.org/officeDocument/2006/customXml" ds:itemID="{F9DB39E3-896D-4203-859D-29768A732B4A}"/>
</file>

<file path=customXml/itemProps3.xml><?xml version="1.0" encoding="utf-8"?>
<ds:datastoreItem xmlns:ds="http://schemas.openxmlformats.org/officeDocument/2006/customXml" ds:itemID="{994D9BCA-479A-4776-8767-4F1B2F2CD0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Coimbra</dc:creator>
  <cp:lastModifiedBy>João Coimbra</cp:lastModifiedBy>
  <dcterms:created xsi:type="dcterms:W3CDTF">2020-07-27T09:45:52Z</dcterms:created>
  <dcterms:modified xsi:type="dcterms:W3CDTF">2020-07-27T10:58:32Z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0x0101005CDFAF9235F4994ABA4F1AB3B3355B15</vt:lpwstr>
  </property>
</Properties>
</file>